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TRECHA\Husar výzva\odoslaná výzva na kontrolu\"/>
    </mc:Choice>
  </mc:AlternateContent>
  <bookViews>
    <workbookView xWindow="0" yWindow="0" windowWidth="9696" windowHeight="3684" activeTab="1"/>
  </bookViews>
  <sheets>
    <sheet name="Rekapitulácia stavby" sheetId="1" r:id="rId1"/>
    <sheet name="Zadanie - výkaz výmer" sheetId="2" r:id="rId2"/>
  </sheets>
  <definedNames>
    <definedName name="_xlnm.Print_Titles" localSheetId="0">'Rekapitulácia stavby'!$85:$85</definedName>
    <definedName name="_xlnm.Print_Titles" localSheetId="1">'Zadanie - výkaz výmer'!$122:$122</definedName>
    <definedName name="_xlnm.Print_Area" localSheetId="0">'Rekapitulácia stavby'!$C$4:$AP$70,'Rekapitulácia stavby'!$C$76:$AP$96</definedName>
    <definedName name="_xlnm.Print_Area" localSheetId="1">'Zadanie - výkaz výmer'!$C$4:$Q$70,'Zadanie - výkaz výmer'!$C$76:$Q$107,'Zadanie - výkaz výmer'!$C$113:$Q$236</definedName>
  </definedNames>
  <calcPr calcId="152511"/>
</workbook>
</file>

<file path=xl/calcChain.xml><?xml version="1.0" encoding="utf-8"?>
<calcChain xmlns="http://schemas.openxmlformats.org/spreadsheetml/2006/main">
  <c r="AY88" i="1" l="1"/>
  <c r="AX88" i="1"/>
  <c r="BI236" i="2"/>
  <c r="BH236" i="2"/>
  <c r="BG236" i="2"/>
  <c r="BE236" i="2"/>
  <c r="BK236" i="2"/>
  <c r="N236" i="2" s="1"/>
  <c r="BF236" i="2" s="1"/>
  <c r="BI235" i="2"/>
  <c r="BH235" i="2"/>
  <c r="BG235" i="2"/>
  <c r="BE235" i="2"/>
  <c r="BK235" i="2"/>
  <c r="N235" i="2" s="1"/>
  <c r="BF235" i="2" s="1"/>
  <c r="BI234" i="2"/>
  <c r="BH234" i="2"/>
  <c r="BG234" i="2"/>
  <c r="BE234" i="2"/>
  <c r="BK234" i="2"/>
  <c r="N234" i="2" s="1"/>
  <c r="BF234" i="2" s="1"/>
  <c r="BI233" i="2"/>
  <c r="BH233" i="2"/>
  <c r="BG233" i="2"/>
  <c r="BE233" i="2"/>
  <c r="BK233" i="2"/>
  <c r="N233" i="2" s="1"/>
  <c r="BF233" i="2" s="1"/>
  <c r="BI232" i="2"/>
  <c r="BH232" i="2"/>
  <c r="BG232" i="2"/>
  <c r="BE232" i="2"/>
  <c r="BK232" i="2"/>
  <c r="N232" i="2" s="1"/>
  <c r="BF232" i="2" s="1"/>
  <c r="BK231" i="2"/>
  <c r="N231" i="2" s="1"/>
  <c r="N97" i="2" s="1"/>
  <c r="BI230" i="2"/>
  <c r="BH230" i="2"/>
  <c r="BG230" i="2"/>
  <c r="BE230" i="2"/>
  <c r="AA230" i="2"/>
  <c r="Y230" i="2"/>
  <c r="W230" i="2"/>
  <c r="BK230" i="2"/>
  <c r="N230" i="2"/>
  <c r="BF230" i="2"/>
  <c r="BI229" i="2"/>
  <c r="BH229" i="2"/>
  <c r="BG229" i="2"/>
  <c r="BE229" i="2"/>
  <c r="AA229" i="2"/>
  <c r="Y229" i="2"/>
  <c r="W229" i="2"/>
  <c r="BK229" i="2"/>
  <c r="N229" i="2"/>
  <c r="BF229" i="2" s="1"/>
  <c r="BI228" i="2"/>
  <c r="BH228" i="2"/>
  <c r="BG228" i="2"/>
  <c r="BE228" i="2"/>
  <c r="AA228" i="2"/>
  <c r="Y228" i="2"/>
  <c r="W228" i="2"/>
  <c r="BK228" i="2"/>
  <c r="N228" i="2"/>
  <c r="BF228" i="2"/>
  <c r="BI227" i="2"/>
  <c r="BH227" i="2"/>
  <c r="BG227" i="2"/>
  <c r="BE227" i="2"/>
  <c r="AA227" i="2"/>
  <c r="Y227" i="2"/>
  <c r="W227" i="2"/>
  <c r="BK227" i="2"/>
  <c r="N227" i="2"/>
  <c r="BF227" i="2" s="1"/>
  <c r="BI226" i="2"/>
  <c r="BH226" i="2"/>
  <c r="BG226" i="2"/>
  <c r="BE226" i="2"/>
  <c r="AA226" i="2"/>
  <c r="Y226" i="2"/>
  <c r="W226" i="2"/>
  <c r="BK226" i="2"/>
  <c r="N226" i="2"/>
  <c r="BF226" i="2"/>
  <c r="BI225" i="2"/>
  <c r="BH225" i="2"/>
  <c r="BG225" i="2"/>
  <c r="BE225" i="2"/>
  <c r="AA225" i="2"/>
  <c r="Y225" i="2"/>
  <c r="W225" i="2"/>
  <c r="BK225" i="2"/>
  <c r="N225" i="2"/>
  <c r="BF225" i="2" s="1"/>
  <c r="BI224" i="2"/>
  <c r="BH224" i="2"/>
  <c r="BG224" i="2"/>
  <c r="BE224" i="2"/>
  <c r="AA224" i="2"/>
  <c r="Y224" i="2"/>
  <c r="W224" i="2"/>
  <c r="BK224" i="2"/>
  <c r="N224" i="2"/>
  <c r="BF224" i="2"/>
  <c r="BI223" i="2"/>
  <c r="BH223" i="2"/>
  <c r="BG223" i="2"/>
  <c r="BE223" i="2"/>
  <c r="AA223" i="2"/>
  <c r="Y223" i="2"/>
  <c r="W223" i="2"/>
  <c r="BK223" i="2"/>
  <c r="N223" i="2"/>
  <c r="BF223" i="2" s="1"/>
  <c r="BI222" i="2"/>
  <c r="BH222" i="2"/>
  <c r="BG222" i="2"/>
  <c r="BE222" i="2"/>
  <c r="AA222" i="2"/>
  <c r="Y222" i="2"/>
  <c r="W222" i="2"/>
  <c r="BK222" i="2"/>
  <c r="N222" i="2"/>
  <c r="BF222" i="2"/>
  <c r="BI221" i="2"/>
  <c r="BH221" i="2"/>
  <c r="BG221" i="2"/>
  <c r="BE221" i="2"/>
  <c r="AA221" i="2"/>
  <c r="Y221" i="2"/>
  <c r="W221" i="2"/>
  <c r="BK221" i="2"/>
  <c r="N221" i="2"/>
  <c r="BF221" i="2" s="1"/>
  <c r="BI220" i="2"/>
  <c r="BH220" i="2"/>
  <c r="BG220" i="2"/>
  <c r="BE220" i="2"/>
  <c r="AA220" i="2"/>
  <c r="Y220" i="2"/>
  <c r="W220" i="2"/>
  <c r="BK220" i="2"/>
  <c r="N220" i="2"/>
  <c r="BF220" i="2"/>
  <c r="BI219" i="2"/>
  <c r="BH219" i="2"/>
  <c r="BG219" i="2"/>
  <c r="BE219" i="2"/>
  <c r="AA219" i="2"/>
  <c r="Y219" i="2"/>
  <c r="W219" i="2"/>
  <c r="BK219" i="2"/>
  <c r="N219" i="2"/>
  <c r="BF219" i="2" s="1"/>
  <c r="BI218" i="2"/>
  <c r="BH218" i="2"/>
  <c r="BG218" i="2"/>
  <c r="BE218" i="2"/>
  <c r="AA218" i="2"/>
  <c r="Y218" i="2"/>
  <c r="W218" i="2"/>
  <c r="BK218" i="2"/>
  <c r="N218" i="2"/>
  <c r="BF218" i="2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/>
  <c r="BI215" i="2"/>
  <c r="BH215" i="2"/>
  <c r="BG215" i="2"/>
  <c r="BE215" i="2"/>
  <c r="AA215" i="2"/>
  <c r="Y215" i="2"/>
  <c r="W215" i="2"/>
  <c r="BK215" i="2"/>
  <c r="N215" i="2"/>
  <c r="BF215" i="2" s="1"/>
  <c r="BI214" i="2"/>
  <c r="BH214" i="2"/>
  <c r="BG214" i="2"/>
  <c r="BE214" i="2"/>
  <c r="AA214" i="2"/>
  <c r="Y214" i="2"/>
  <c r="W214" i="2"/>
  <c r="BK214" i="2"/>
  <c r="N214" i="2"/>
  <c r="BF214" i="2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E212" i="2"/>
  <c r="AA212" i="2"/>
  <c r="Y212" i="2"/>
  <c r="W212" i="2"/>
  <c r="BK212" i="2"/>
  <c r="N212" i="2"/>
  <c r="BF212" i="2"/>
  <c r="BI211" i="2"/>
  <c r="BH211" i="2"/>
  <c r="BG211" i="2"/>
  <c r="BE211" i="2"/>
  <c r="AA211" i="2"/>
  <c r="Y211" i="2"/>
  <c r="W211" i="2"/>
  <c r="BK211" i="2"/>
  <c r="N211" i="2"/>
  <c r="BF211" i="2" s="1"/>
  <c r="BI210" i="2"/>
  <c r="BH210" i="2"/>
  <c r="BG210" i="2"/>
  <c r="BE210" i="2"/>
  <c r="AA210" i="2"/>
  <c r="Y210" i="2"/>
  <c r="W210" i="2"/>
  <c r="BK210" i="2"/>
  <c r="N210" i="2"/>
  <c r="BF210" i="2"/>
  <c r="BI209" i="2"/>
  <c r="BH209" i="2"/>
  <c r="BG209" i="2"/>
  <c r="BE209" i="2"/>
  <c r="AA209" i="2"/>
  <c r="Y209" i="2"/>
  <c r="W209" i="2"/>
  <c r="BK209" i="2"/>
  <c r="N209" i="2"/>
  <c r="BF209" i="2" s="1"/>
  <c r="BI208" i="2"/>
  <c r="BH208" i="2"/>
  <c r="BG208" i="2"/>
  <c r="BE208" i="2"/>
  <c r="AA208" i="2"/>
  <c r="Y208" i="2"/>
  <c r="W208" i="2"/>
  <c r="BK208" i="2"/>
  <c r="N208" i="2"/>
  <c r="BF208" i="2"/>
  <c r="BI207" i="2"/>
  <c r="BH207" i="2"/>
  <c r="BG207" i="2"/>
  <c r="BE207" i="2"/>
  <c r="AA207" i="2"/>
  <c r="Y207" i="2"/>
  <c r="W207" i="2"/>
  <c r="BK207" i="2"/>
  <c r="N207" i="2"/>
  <c r="BF207" i="2" s="1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BK205" i="2"/>
  <c r="N205" i="2"/>
  <c r="BF205" i="2" s="1"/>
  <c r="BI204" i="2"/>
  <c r="BH204" i="2"/>
  <c r="BG204" i="2"/>
  <c r="BE204" i="2"/>
  <c r="AA204" i="2"/>
  <c r="Y204" i="2"/>
  <c r="W204" i="2"/>
  <c r="BK204" i="2"/>
  <c r="N204" i="2"/>
  <c r="BF204" i="2"/>
  <c r="BI203" i="2"/>
  <c r="BH203" i="2"/>
  <c r="BG203" i="2"/>
  <c r="BE203" i="2"/>
  <c r="AA203" i="2"/>
  <c r="AA202" i="2" s="1"/>
  <c r="Y203" i="2"/>
  <c r="Y202" i="2"/>
  <c r="W203" i="2"/>
  <c r="W202" i="2" s="1"/>
  <c r="BK203" i="2"/>
  <c r="BK202" i="2"/>
  <c r="N202" i="2" s="1"/>
  <c r="N96" i="2" s="1"/>
  <c r="N203" i="2"/>
  <c r="BF203" i="2" s="1"/>
  <c r="BI199" i="2"/>
  <c r="BH199" i="2"/>
  <c r="BG199" i="2"/>
  <c r="BE199" i="2"/>
  <c r="AA199" i="2"/>
  <c r="Y199" i="2"/>
  <c r="Y198" i="2"/>
  <c r="W199" i="2"/>
  <c r="BK199" i="2"/>
  <c r="BK198" i="2"/>
  <c r="N198" i="2" s="1"/>
  <c r="N95" i="2" s="1"/>
  <c r="N199" i="2"/>
  <c r="BF199" i="2" s="1"/>
  <c r="BI197" i="2"/>
  <c r="BH197" i="2"/>
  <c r="BG197" i="2"/>
  <c r="BE197" i="2"/>
  <c r="AA197" i="2"/>
  <c r="Y197" i="2"/>
  <c r="W197" i="2"/>
  <c r="BK197" i="2"/>
  <c r="N197" i="2"/>
  <c r="BF197" i="2"/>
  <c r="BI196" i="2"/>
  <c r="BH196" i="2"/>
  <c r="BG196" i="2"/>
  <c r="BE196" i="2"/>
  <c r="AA196" i="2"/>
  <c r="AA195" i="2" s="1"/>
  <c r="Y196" i="2"/>
  <c r="Y195" i="2"/>
  <c r="W196" i="2"/>
  <c r="W195" i="2" s="1"/>
  <c r="BK196" i="2"/>
  <c r="BK195" i="2"/>
  <c r="N195" i="2" s="1"/>
  <c r="N94" i="2" s="1"/>
  <c r="N196" i="2"/>
  <c r="BF196" i="2" s="1"/>
  <c r="BI194" i="2"/>
  <c r="BH194" i="2"/>
  <c r="BG194" i="2"/>
  <c r="BE194" i="2"/>
  <c r="AA194" i="2"/>
  <c r="Y194" i="2"/>
  <c r="W194" i="2"/>
  <c r="BK194" i="2"/>
  <c r="N194" i="2"/>
  <c r="BF194" i="2" s="1"/>
  <c r="BI192" i="2"/>
  <c r="BH192" i="2"/>
  <c r="BG192" i="2"/>
  <c r="BE192" i="2"/>
  <c r="AA192" i="2"/>
  <c r="Y192" i="2"/>
  <c r="W192" i="2"/>
  <c r="BK192" i="2"/>
  <c r="N192" i="2"/>
  <c r="BF192" i="2"/>
  <c r="BI191" i="2"/>
  <c r="BH191" i="2"/>
  <c r="BG191" i="2"/>
  <c r="BE191" i="2"/>
  <c r="AA191" i="2"/>
  <c r="Y191" i="2"/>
  <c r="W191" i="2"/>
  <c r="BK191" i="2"/>
  <c r="N191" i="2"/>
  <c r="BF191" i="2"/>
  <c r="BI190" i="2"/>
  <c r="BH190" i="2"/>
  <c r="BG190" i="2"/>
  <c r="BE190" i="2"/>
  <c r="AA190" i="2"/>
  <c r="Y190" i="2"/>
  <c r="W190" i="2"/>
  <c r="BK190" i="2"/>
  <c r="N190" i="2"/>
  <c r="BF190" i="2"/>
  <c r="BI188" i="2"/>
  <c r="BH188" i="2"/>
  <c r="BG188" i="2"/>
  <c r="BE188" i="2"/>
  <c r="AA188" i="2"/>
  <c r="Y188" i="2"/>
  <c r="W188" i="2"/>
  <c r="BK188" i="2"/>
  <c r="N188" i="2"/>
  <c r="BF188" i="2"/>
  <c r="BI186" i="2"/>
  <c r="BH186" i="2"/>
  <c r="BG186" i="2"/>
  <c r="BE186" i="2"/>
  <c r="AA186" i="2"/>
  <c r="Y186" i="2"/>
  <c r="W186" i="2"/>
  <c r="BK186" i="2"/>
  <c r="N186" i="2"/>
  <c r="BF186" i="2"/>
  <c r="BI185" i="2"/>
  <c r="BH185" i="2"/>
  <c r="BG185" i="2"/>
  <c r="BE185" i="2"/>
  <c r="AA185" i="2"/>
  <c r="Y185" i="2"/>
  <c r="W185" i="2"/>
  <c r="BK185" i="2"/>
  <c r="N185" i="2"/>
  <c r="BF185" i="2"/>
  <c r="BI183" i="2"/>
  <c r="BH183" i="2"/>
  <c r="BG183" i="2"/>
  <c r="BE183" i="2"/>
  <c r="AA183" i="2"/>
  <c r="Y183" i="2"/>
  <c r="W183" i="2"/>
  <c r="BK183" i="2"/>
  <c r="N183" i="2"/>
  <c r="BF183" i="2"/>
  <c r="BI181" i="2"/>
  <c r="BH181" i="2"/>
  <c r="BG181" i="2"/>
  <c r="BE181" i="2"/>
  <c r="AA181" i="2"/>
  <c r="Y181" i="2"/>
  <c r="W181" i="2"/>
  <c r="W173" i="2" s="1"/>
  <c r="BK181" i="2"/>
  <c r="N181" i="2"/>
  <c r="BF181" i="2"/>
  <c r="BI180" i="2"/>
  <c r="BH180" i="2"/>
  <c r="BG180" i="2"/>
  <c r="BE180" i="2"/>
  <c r="AA180" i="2"/>
  <c r="AA173" i="2" s="1"/>
  <c r="Y180" i="2"/>
  <c r="W180" i="2"/>
  <c r="BK180" i="2"/>
  <c r="N180" i="2"/>
  <c r="BF180" i="2"/>
  <c r="BI174" i="2"/>
  <c r="BH174" i="2"/>
  <c r="BG174" i="2"/>
  <c r="BE174" i="2"/>
  <c r="AA174" i="2"/>
  <c r="Y174" i="2"/>
  <c r="Y173" i="2"/>
  <c r="W174" i="2"/>
  <c r="BK174" i="2"/>
  <c r="BK173" i="2"/>
  <c r="N173" i="2" s="1"/>
  <c r="N93" i="2" s="1"/>
  <c r="N174" i="2"/>
  <c r="BF174" i="2" s="1"/>
  <c r="BI172" i="2"/>
  <c r="BH172" i="2"/>
  <c r="BG172" i="2"/>
  <c r="BE172" i="2"/>
  <c r="AA172" i="2"/>
  <c r="Y172" i="2"/>
  <c r="W172" i="2"/>
  <c r="BK172" i="2"/>
  <c r="N172" i="2"/>
  <c r="BF172" i="2"/>
  <c r="BI171" i="2"/>
  <c r="BH171" i="2"/>
  <c r="BG171" i="2"/>
  <c r="BE171" i="2"/>
  <c r="AA171" i="2"/>
  <c r="Y171" i="2"/>
  <c r="W171" i="2"/>
  <c r="BK171" i="2"/>
  <c r="N171" i="2"/>
  <c r="BF171" i="2" s="1"/>
  <c r="BI169" i="2"/>
  <c r="BH169" i="2"/>
  <c r="BG169" i="2"/>
  <c r="BE169" i="2"/>
  <c r="AA169" i="2"/>
  <c r="Y169" i="2"/>
  <c r="W169" i="2"/>
  <c r="BK169" i="2"/>
  <c r="N169" i="2"/>
  <c r="BF169" i="2"/>
  <c r="BI168" i="2"/>
  <c r="BH168" i="2"/>
  <c r="BG168" i="2"/>
  <c r="BE168" i="2"/>
  <c r="AA168" i="2"/>
  <c r="Y168" i="2"/>
  <c r="W168" i="2"/>
  <c r="BK168" i="2"/>
  <c r="N168" i="2"/>
  <c r="BF168" i="2" s="1"/>
  <c r="BI165" i="2"/>
  <c r="BH165" i="2"/>
  <c r="BG165" i="2"/>
  <c r="BE165" i="2"/>
  <c r="AA165" i="2"/>
  <c r="Y165" i="2"/>
  <c r="W165" i="2"/>
  <c r="BK165" i="2"/>
  <c r="N165" i="2"/>
  <c r="BF165" i="2"/>
  <c r="BI163" i="2"/>
  <c r="BH163" i="2"/>
  <c r="BG163" i="2"/>
  <c r="BE163" i="2"/>
  <c r="AA163" i="2"/>
  <c r="Y163" i="2"/>
  <c r="W163" i="2"/>
  <c r="BK163" i="2"/>
  <c r="N163" i="2"/>
  <c r="BF163" i="2" s="1"/>
  <c r="BI161" i="2"/>
  <c r="BH161" i="2"/>
  <c r="BG161" i="2"/>
  <c r="BE161" i="2"/>
  <c r="AA161" i="2"/>
  <c r="Y161" i="2"/>
  <c r="W161" i="2"/>
  <c r="BK161" i="2"/>
  <c r="N161" i="2"/>
  <c r="BF161" i="2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W152" i="2" s="1"/>
  <c r="BK158" i="2"/>
  <c r="N158" i="2"/>
  <c r="BF158" i="2"/>
  <c r="BI154" i="2"/>
  <c r="BH154" i="2"/>
  <c r="BG154" i="2"/>
  <c r="BE154" i="2"/>
  <c r="AA154" i="2"/>
  <c r="AA152" i="2" s="1"/>
  <c r="Y154" i="2"/>
  <c r="W154" i="2"/>
  <c r="BK154" i="2"/>
  <c r="N154" i="2"/>
  <c r="BF154" i="2" s="1"/>
  <c r="BI153" i="2"/>
  <c r="BH153" i="2"/>
  <c r="BG153" i="2"/>
  <c r="BE153" i="2"/>
  <c r="AA153" i="2"/>
  <c r="Y153" i="2"/>
  <c r="Y152" i="2" s="1"/>
  <c r="W153" i="2"/>
  <c r="BK153" i="2"/>
  <c r="BK152" i="2" s="1"/>
  <c r="N152" i="2" s="1"/>
  <c r="N92" i="2" s="1"/>
  <c r="N153" i="2"/>
  <c r="BF153" i="2" s="1"/>
  <c r="BI151" i="2"/>
  <c r="BH151" i="2"/>
  <c r="BG151" i="2"/>
  <c r="BE151" i="2"/>
  <c r="AA151" i="2"/>
  <c r="Y151" i="2"/>
  <c r="W151" i="2"/>
  <c r="BK151" i="2"/>
  <c r="N151" i="2"/>
  <c r="BF151" i="2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AA135" i="2" s="1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W135" i="2" s="1"/>
  <c r="BK136" i="2"/>
  <c r="N136" i="2"/>
  <c r="BF136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W125" i="2" s="1"/>
  <c r="W124" i="2" s="1"/>
  <c r="BK129" i="2"/>
  <c r="N129" i="2"/>
  <c r="BF129" i="2"/>
  <c r="BI128" i="2"/>
  <c r="BH128" i="2"/>
  <c r="H34" i="2" s="1"/>
  <c r="BC88" i="1" s="1"/>
  <c r="BC87" i="1" s="1"/>
  <c r="BG128" i="2"/>
  <c r="BE128" i="2"/>
  <c r="AA128" i="2"/>
  <c r="AA125" i="2" s="1"/>
  <c r="AA124" i="2" s="1"/>
  <c r="Y128" i="2"/>
  <c r="W128" i="2"/>
  <c r="BK128" i="2"/>
  <c r="N128" i="2"/>
  <c r="BF128" i="2"/>
  <c r="BI126" i="2"/>
  <c r="BH126" i="2"/>
  <c r="BG126" i="2"/>
  <c r="BE126" i="2"/>
  <c r="AA126" i="2"/>
  <c r="Y126" i="2"/>
  <c r="Y125" i="2"/>
  <c r="Y124" i="2" s="1"/>
  <c r="W126" i="2"/>
  <c r="BK126" i="2"/>
  <c r="N126" i="2"/>
  <c r="BF126" i="2" s="1"/>
  <c r="M120" i="2"/>
  <c r="F119" i="2"/>
  <c r="F117" i="2"/>
  <c r="F115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H31" i="2" s="1"/>
  <c r="AZ88" i="1" s="1"/>
  <c r="AZ87" i="1" s="1"/>
  <c r="BI100" i="2"/>
  <c r="BH100" i="2"/>
  <c r="BG100" i="2"/>
  <c r="BE100" i="2"/>
  <c r="M83" i="2"/>
  <c r="F82" i="2"/>
  <c r="F80" i="2"/>
  <c r="F78" i="2"/>
  <c r="O17" i="2"/>
  <c r="E17" i="2"/>
  <c r="M119" i="2" s="1"/>
  <c r="O16" i="2"/>
  <c r="O14" i="2"/>
  <c r="E14" i="2"/>
  <c r="F120" i="2" s="1"/>
  <c r="F83" i="2"/>
  <c r="O13" i="2"/>
  <c r="O8" i="2"/>
  <c r="M117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134" i="2" l="1"/>
  <c r="W123" i="2" s="1"/>
  <c r="AU88" i="1" s="1"/>
  <c r="AU87" i="1" s="1"/>
  <c r="AA134" i="2"/>
  <c r="AA123" i="2" s="1"/>
  <c r="AA198" i="2"/>
  <c r="W198" i="2"/>
  <c r="M82" i="2"/>
  <c r="Y135" i="2"/>
  <c r="Y134" i="2" s="1"/>
  <c r="Y123" i="2" s="1"/>
  <c r="M80" i="2"/>
  <c r="M31" i="2"/>
  <c r="AV88" i="1" s="1"/>
  <c r="BK135" i="2"/>
  <c r="N135" i="2" s="1"/>
  <c r="N91" i="2" s="1"/>
  <c r="H35" i="2"/>
  <c r="BD88" i="1" s="1"/>
  <c r="BD87" i="1" s="1"/>
  <c r="W35" i="1" s="1"/>
  <c r="H33" i="2"/>
  <c r="BB88" i="1" s="1"/>
  <c r="BB87" i="1" s="1"/>
  <c r="BK125" i="2"/>
  <c r="W33" i="1"/>
  <c r="AX87" i="1"/>
  <c r="AV87" i="1"/>
  <c r="W34" i="1"/>
  <c r="AY87" i="1"/>
  <c r="BK124" i="2"/>
  <c r="N125" i="2"/>
  <c r="N89" i="2" s="1"/>
  <c r="BK134" i="2" l="1"/>
  <c r="N134" i="2" s="1"/>
  <c r="N90" i="2" s="1"/>
  <c r="BK123" i="2"/>
  <c r="N123" i="2" s="1"/>
  <c r="N87" i="2" s="1"/>
  <c r="N124" i="2"/>
  <c r="N88" i="2" s="1"/>
  <c r="N102" i="2" l="1"/>
  <c r="BF102" i="2" s="1"/>
  <c r="N101" i="2"/>
  <c r="BF101" i="2" s="1"/>
  <c r="M26" i="2"/>
  <c r="N105" i="2"/>
  <c r="BF105" i="2" s="1"/>
  <c r="N104" i="2"/>
  <c r="BF104" i="2" s="1"/>
  <c r="N103" i="2"/>
  <c r="BF103" i="2" s="1"/>
  <c r="N100" i="2"/>
  <c r="N99" i="2" l="1"/>
  <c r="BF100" i="2"/>
  <c r="M27" i="2" l="1"/>
  <c r="L107" i="2"/>
  <c r="H32" i="2"/>
  <c r="BA88" i="1" s="1"/>
  <c r="BA87" i="1" s="1"/>
  <c r="M32" i="2"/>
  <c r="AW88" i="1" s="1"/>
  <c r="AT88" i="1" s="1"/>
  <c r="W32" i="1" l="1"/>
  <c r="AW87" i="1"/>
  <c r="AS88" i="1"/>
  <c r="AS87" i="1" s="1"/>
  <c r="M29" i="2"/>
  <c r="L37" i="2" l="1"/>
  <c r="AG88" i="1"/>
  <c r="AK32" i="1"/>
  <c r="AT87" i="1"/>
  <c r="AG87" i="1" l="1"/>
  <c r="AN88" i="1"/>
  <c r="AG94" i="1" l="1"/>
  <c r="AG92" i="1"/>
  <c r="AN87" i="1"/>
  <c r="AK26" i="1"/>
  <c r="AG91" i="1"/>
  <c r="AG93" i="1"/>
  <c r="AV92" i="1" l="1"/>
  <c r="BY92" i="1" s="1"/>
  <c r="CD92" i="1"/>
  <c r="AG90" i="1"/>
  <c r="CD91" i="1"/>
  <c r="AV91" i="1"/>
  <c r="BY91" i="1" s="1"/>
  <c r="CD93" i="1"/>
  <c r="AV93" i="1"/>
  <c r="BY93" i="1" s="1"/>
  <c r="AV94" i="1"/>
  <c r="BY94" i="1" s="1"/>
  <c r="AN94" i="1"/>
  <c r="CD94" i="1"/>
  <c r="AK31" i="1" l="1"/>
  <c r="AN91" i="1"/>
  <c r="AN93" i="1"/>
  <c r="W31" i="1"/>
  <c r="AK27" i="1"/>
  <c r="AK29" i="1" s="1"/>
  <c r="AK37" i="1" s="1"/>
  <c r="AG96" i="1"/>
  <c r="AN92" i="1"/>
  <c r="AN90" i="1" l="1"/>
  <c r="AN96" i="1" s="1"/>
</calcChain>
</file>

<file path=xl/sharedStrings.xml><?xml version="1.0" encoding="utf-8"?>
<sst xmlns="http://schemas.openxmlformats.org/spreadsheetml/2006/main" count="1632" uniqueCount="457">
  <si>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</si>
  <si>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</si>
  <si>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</si>
  <si>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</si>
  <si>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</si>
  <si>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</si>
  <si>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</si>
  <si>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</si>
  <si>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</si>
  <si>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</si>
  <si>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</si>
  <si>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0,001</t>
  </si>
  <si>
    <t>SÚHRNNÝ LIST STAVBY</t>
  </si>
  <si>
    <t>v ---  nižšie sa nachádzajú doplnkové a pomocné údaje k zostavám  --- v</t>
  </si>
  <si>
    <t>Návod na vyplnenie</t>
  </si>
  <si>
    <t>Kód:</t>
  </si>
  <si>
    <t>2019-017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</si>
  <si>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</si>
  <si>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</si>
  <si>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Modernizácia SOŠ Strojníckej v Skalici - Strecha</t>
  </si>
  <si>
    <t>JKSO:</t>
  </si>
  <si>
    <t>KS:</t>
  </si>
  <si>
    <t>Miesto:</t>
  </si>
  <si>
    <t>Skalica</t>
  </si>
  <si>
    <t>Dátum:</t>
  </si>
  <si>
    <t>27. 3. 2019</t>
  </si>
  <si>
    <t>Objednávateľ:</t>
  </si>
  <si>
    <t>IČO:</t>
  </si>
  <si>
    <t>SOŠ Strojnícka Skalica</t>
  </si>
  <si>
    <t>IČO DPH:</t>
  </si>
  <si>
    <t>Zhotoviteľ:</t>
  </si>
  <si>
    <t>Vyplň údaj</t>
  </si>
  <si>
    <t>Projektant:</t>
  </si>
  <si>
    <t xml:space="preserve"> </t>
  </si>
  <si>
    <t>True</t>
  </si>
  <si>
    <t>Spracovateľ:</t>
  </si>
  <si>
    <t>Ing. Miroslava Bederková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</si>
  <si>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</si>
  <si>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</si>
  <si>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</si>
  <si>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</si>
  <si>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</si>
  <si>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</si>
  <si>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</si>
  <si>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</si>
  <si>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</si>
  <si>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</si>
  <si>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</si>
  <si>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</si>
  <si>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</si>
  <si>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</si>
  <si>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</si>
  <si>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</si>
  <si>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</si>
  <si>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</si>
  <si>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</si>
  <si>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</si>
  <si>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</si>
  <si>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</si>
  <si>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</si>
  <si>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</si>
  <si>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</si>
  <si>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</si>
  <si>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</si>
  <si>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</si>
  <si>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</si>
  <si>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</si>
  <si>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</si>
  <si>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</si>
  <si>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</si>
  <si>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</si>
  <si>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</si>
  <si>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</si>
  <si>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</si>
  <si>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</si>
  <si>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</si>
  <si>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</si>
  <si>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</si>
  <si>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</si>
  <si>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{2879cd76-5a31-490c-84b8-ff0cc95ca3da}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</si>
  <si>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</si>
  <si>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</si>
  <si>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</si>
  <si>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</si>
  <si>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</si>
  <si>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</si>
  <si>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</si>
  <si>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</si>
  <si>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</si>
  <si>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</si>
  <si>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</si>
  <si>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</si>
  <si>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</si>
  <si>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</si>
  <si>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</si>
  <si>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</si>
  <si>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</si>
  <si>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</si>
  <si>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</si>
  <si>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</si>
  <si>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</si>
  <si>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</si>
  <si>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</si>
  <si>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</si>
  <si>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</si>
  <si>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</si>
  <si>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</si>
  <si>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</si>
  <si>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</si>
  <si>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</si>
  <si>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</si>
  <si>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</si>
  <si>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>HZS - Hodinové zúčtovacie sadzby</t>
  </si>
  <si>
    <t xml:space="preserve">    D2 - M21 - 155 Elektromontáže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</si>
  <si>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</si>
  <si>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</si>
  <si>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</si>
  <si>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</si>
  <si>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</si>
  <si>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</si>
  <si>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</si>
  <si>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</si>
  <si>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</si>
  <si>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</si>
  <si>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</si>
  <si>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</si>
  <si>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</si>
  <si>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</si>
  <si>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</si>
  <si>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</si>
  <si>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</si>
  <si>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</si>
  <si>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</si>
  <si>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</si>
  <si>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</si>
  <si>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</si>
  <si>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</si>
  <si>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</si>
  <si>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</si>
  <si>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</si>
  <si>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979011201</t>
  </si>
  <si>
    <t>Plastový sklz na stavebnú suť výšky do 10 m</t>
  </si>
  <si>
    <t>m</t>
  </si>
  <si>
    <t>4</t>
  </si>
  <si>
    <t>325594634</t>
  </si>
  <si>
    <t>12</t>
  </si>
  <si>
    <t>VV</t>
  </si>
  <si>
    <t>979011231</t>
  </si>
  <si>
    <t>Demontáž sklzu na stavebnú suť výšky do 10 m</t>
  </si>
  <si>
    <t>-1518053275</t>
  </si>
  <si>
    <t>3</t>
  </si>
  <si>
    <t>979081111</t>
  </si>
  <si>
    <t>Odvoz sutiny a vybúraných hmôt na skládku do 1 km</t>
  </si>
  <si>
    <t>t</t>
  </si>
  <si>
    <t>-943880553</t>
  </si>
  <si>
    <t>979081121</t>
  </si>
  <si>
    <t>Odvoz sutiny a vybúraných hmôt na skládku za každý ďalší 1 km</t>
  </si>
  <si>
    <t>20593358</t>
  </si>
  <si>
    <t>5</t>
  </si>
  <si>
    <t>979082111</t>
  </si>
  <si>
    <t>Vnútrostavenisková doprava sutiny a vybúraných hmôt do 10 m</t>
  </si>
  <si>
    <t>1101643655</t>
  </si>
  <si>
    <t>6</t>
  </si>
  <si>
    <t>979087213</t>
  </si>
  <si>
    <t>Nakladanie na dopravné prostriedky pre vodorovnú dopravu vybúraných hmôt</t>
  </si>
  <si>
    <t>-701298935</t>
  </si>
  <si>
    <t>7</t>
  </si>
  <si>
    <t>979089012</t>
  </si>
  <si>
    <t>Poplatok za skladovanie - betón, tehly, dlaždice (17 01 ), ostatné</t>
  </si>
  <si>
    <t>-1601344257</t>
  </si>
  <si>
    <t>8</t>
  </si>
  <si>
    <t>762331931</t>
  </si>
  <si>
    <t>Vyrezanie časti strešnej väzby prierezovej plochy reziva do 288 cm2, dĺžky krovového prvku do 3 m -0,01600t</t>
  </si>
  <si>
    <t>16</t>
  </si>
  <si>
    <t>470423705</t>
  </si>
  <si>
    <t>9</t>
  </si>
  <si>
    <t>762332933</t>
  </si>
  <si>
    <t>Viazané konštrukcie krovov vyrezanie časti strešnej väzby doplnenie z hranolčekov plochy 224-288 cm2</t>
  </si>
  <si>
    <t>-827997023</t>
  </si>
  <si>
    <t>10</t>
  </si>
  <si>
    <t>M</t>
  </si>
  <si>
    <t>605420000300</t>
  </si>
  <si>
    <t>Rezivo stavebné zo smreku - hranoly hranené, stredové rezivo EBW hr. 150 mm, š. 150 mm, dĺ. 4000-6000 mm</t>
  </si>
  <si>
    <t>m3</t>
  </si>
  <si>
    <t>32</t>
  </si>
  <si>
    <t>-532401008</t>
  </si>
  <si>
    <t>11</t>
  </si>
  <si>
    <t>762341004</t>
  </si>
  <si>
    <t>Montáž debnenia jednoduchých striech, na krokvy a kontralaty z dosiek na zraz</t>
  </si>
  <si>
    <t>m2</t>
  </si>
  <si>
    <t>2865532</t>
  </si>
  <si>
    <t>605410000200</t>
  </si>
  <si>
    <t>Rezivo stavebné zo smreku - dosky bočné triedené hr. 25 mm, š. 100-200 mm, dĺ. 4000-6000 mm</t>
  </si>
  <si>
    <t>1440395531</t>
  </si>
  <si>
    <t>debnenie - záklop strechy z dosiek</t>
  </si>
  <si>
    <t>846*0,025</t>
  </si>
  <si>
    <t>13</t>
  </si>
  <si>
    <t>762341201</t>
  </si>
  <si>
    <t>Montáž latovania jednoduchých striech pre sklon do 60°</t>
  </si>
  <si>
    <t>-2138478563</t>
  </si>
  <si>
    <t>14</t>
  </si>
  <si>
    <t>605430000300</t>
  </si>
  <si>
    <t>Rezivo stavebné zo smreku - strešné laty impregnované hr. 40 mm, š. 60 mm, dĺ. 4000-5000 mm</t>
  </si>
  <si>
    <t>673259936</t>
  </si>
  <si>
    <t>15</t>
  </si>
  <si>
    <t>762341253</t>
  </si>
  <si>
    <t>Montáž kontralát pre sklon nad 35°</t>
  </si>
  <si>
    <t>1491154121</t>
  </si>
  <si>
    <t>-1016826600</t>
  </si>
  <si>
    <t>720*0,04*0,06</t>
  </si>
  <si>
    <t>17</t>
  </si>
  <si>
    <t>762342811</t>
  </si>
  <si>
    <t>Demontáž latovania striech so sklonom do 60 st., pri osovej vzdialenosti lát do 0, 22 m,  -0.00700t</t>
  </si>
  <si>
    <t>380170888</t>
  </si>
  <si>
    <t>18</t>
  </si>
  <si>
    <t>762395000</t>
  </si>
  <si>
    <t>Spojovacie prostriedky pre viazané konštrukcie krovov, debnenie a laťovanie, nadstrešné konštr., spádové kliny - svorky, dosky, klince, pásová oceľ, vruty</t>
  </si>
  <si>
    <t>-321764436</t>
  </si>
  <si>
    <t>1,2+22,44+8,58+1,728</t>
  </si>
  <si>
    <t>19</t>
  </si>
  <si>
    <t>998762102</t>
  </si>
  <si>
    <t>Presun hmôt pre konštrukcie tesárske v objektoch výšky do 12 m</t>
  </si>
  <si>
    <t>-2098792474</t>
  </si>
  <si>
    <t>764327250</t>
  </si>
  <si>
    <t>Oplechovanie z pozinkovaného farbeného PZf plechu, odkvapov na strechách s tvrdou krytinou r.š. 660 mm</t>
  </si>
  <si>
    <t>-1631793086</t>
  </si>
  <si>
    <t>21</t>
  </si>
  <si>
    <t>764331450</t>
  </si>
  <si>
    <t>Lemovanie z pozinkovaného farbeného PZf plechu, múrov na strechách s tvrdou krytinou r.š. 500 mm</t>
  </si>
  <si>
    <t>1248101927</t>
  </si>
  <si>
    <t>3+3*2</t>
  </si>
  <si>
    <t>Súčet</t>
  </si>
  <si>
    <t>22</t>
  </si>
  <si>
    <t>764348813</t>
  </si>
  <si>
    <t>Demontáž ostatných prvkov kusových,držiak lana bleskozvodu, sklon do 30st.,  -0,00410t</t>
  </si>
  <si>
    <t>ks</t>
  </si>
  <si>
    <t>-1538577960</t>
  </si>
  <si>
    <t>23</t>
  </si>
  <si>
    <t>764351830</t>
  </si>
  <si>
    <t>Demontáž žľabov pododkvap. štvorhranných rovných, oblúkových, do 30° rš 500 mm,  -0,00440t</t>
  </si>
  <si>
    <t>2116852623</t>
  </si>
  <si>
    <t>48*2+11*2+3,6*4+3*2*2+4,5*2+8</t>
  </si>
  <si>
    <t>24</t>
  </si>
  <si>
    <t>764352427</t>
  </si>
  <si>
    <t>Žľaby z pozinkovaného farbeného PZf plechu, pododkvapové polkruhové r.š. 330 mm</t>
  </si>
  <si>
    <t>879446854</t>
  </si>
  <si>
    <t>25</t>
  </si>
  <si>
    <t>764422810</t>
  </si>
  <si>
    <t>Demontáž oplechovania ríms rš od 600 do 800 mm,  -0,00395t</t>
  </si>
  <si>
    <t>462424585</t>
  </si>
  <si>
    <t>11*2+48</t>
  </si>
  <si>
    <t>26</t>
  </si>
  <si>
    <t>764430540</t>
  </si>
  <si>
    <t>Oplechovanie muriva a atík z poplastovaného plechu, vrátane rohov r.š. 600 mm</t>
  </si>
  <si>
    <t>302111293</t>
  </si>
  <si>
    <t xml:space="preserve">požiarny múr </t>
  </si>
  <si>
    <t>27</t>
  </si>
  <si>
    <t>764430810</t>
  </si>
  <si>
    <t>Demontáž oplechovania múrov a nadmuroviek rš do 250 mm,  -0,00142t</t>
  </si>
  <si>
    <t>2119716556</t>
  </si>
  <si>
    <t>28</t>
  </si>
  <si>
    <t>764451804</t>
  </si>
  <si>
    <t>Demontáž odpadových rúr štvorcových so stranou od 120 do 150 mm,  -0,00418t</t>
  </si>
  <si>
    <t>-918836995</t>
  </si>
  <si>
    <t>8*8,5</t>
  </si>
  <si>
    <t>29</t>
  </si>
  <si>
    <t>764454455</t>
  </si>
  <si>
    <t>Zvodové rúry z pozinkovaného farbeného PZf plechu, kruhové priemer 150 mm</t>
  </si>
  <si>
    <t>-991912334</t>
  </si>
  <si>
    <t>30</t>
  </si>
  <si>
    <t>998764102</t>
  </si>
  <si>
    <t>Presun hmôt pre konštrukcie klampiarske v objektoch výšky nad 6 do 12 m</t>
  </si>
  <si>
    <t>1652526374</t>
  </si>
  <si>
    <t>31</t>
  </si>
  <si>
    <t>765311819</t>
  </si>
  <si>
    <t>Demontáž keramickej krytiny pálenej uloženej na sucho nad 30 ks/m2, do sutiny, sklon strechy do 45°, -0,08t</t>
  </si>
  <si>
    <t>1541465445</t>
  </si>
  <si>
    <t>11*48*1,41</t>
  </si>
  <si>
    <t>3,6*5*1,41</t>
  </si>
  <si>
    <t>4,5*8*1,41</t>
  </si>
  <si>
    <t>3*3*2*1,41</t>
  </si>
  <si>
    <t>765312523</t>
  </si>
  <si>
    <t>Keramická krytina Bobrovka, alebo alternatíva vrátane príslušenstva pre kompletnú strešnú krytinu, odvetrávacia škridla, držiaky, príchytky, vetrací pás - odkvapová hrana, spojovací a montážný materiál</t>
  </si>
  <si>
    <t>59405833</t>
  </si>
  <si>
    <t>33</t>
  </si>
  <si>
    <t>765314305</t>
  </si>
  <si>
    <t>Hrebeň  s použitím vetracieho pásu hliník, sklon od 35° do 60°</t>
  </si>
  <si>
    <t>-1637952011</t>
  </si>
  <si>
    <t>46+10+10</t>
  </si>
  <si>
    <t>34</t>
  </si>
  <si>
    <t>765314355</t>
  </si>
  <si>
    <t>Nárožie  s použitím vetracieho pásu hliník, sklon od 35° do 60°</t>
  </si>
  <si>
    <t>-1514790470</t>
  </si>
  <si>
    <t>4*10+3,5*4+3*2</t>
  </si>
  <si>
    <t>35</t>
  </si>
  <si>
    <t>7653145011</t>
  </si>
  <si>
    <t>Úžľabie, pás so stredovou stojatou drážkou hliník</t>
  </si>
  <si>
    <t>2130155587</t>
  </si>
  <si>
    <t>36</t>
  </si>
  <si>
    <t>765315331</t>
  </si>
  <si>
    <t xml:space="preserve">Protisnehový hák </t>
  </si>
  <si>
    <t>423938318</t>
  </si>
  <si>
    <t>1,6*850</t>
  </si>
  <si>
    <t>37</t>
  </si>
  <si>
    <t>765315333</t>
  </si>
  <si>
    <t>Protisnehový komplet, dĺžka 3 m</t>
  </si>
  <si>
    <t>1634245479</t>
  </si>
  <si>
    <t>40</t>
  </si>
  <si>
    <t>38</t>
  </si>
  <si>
    <t>765315371</t>
  </si>
  <si>
    <t>Rúrový prestup</t>
  </si>
  <si>
    <t>-445184388</t>
  </si>
  <si>
    <t>39</t>
  </si>
  <si>
    <t>765318866</t>
  </si>
  <si>
    <t>Demontáž hrebeňa a nárožia z keramickej krytiny pálenej uloženej na sucho, do sutiny, sklon strechy do 45°, -0,02t</t>
  </si>
  <si>
    <t>156950930</t>
  </si>
  <si>
    <t>765901162</t>
  </si>
  <si>
    <t>Strešná fólia napr. JUTA Jutafol D 140 Standard nad 35°, na krokvy</t>
  </si>
  <si>
    <t>1775294740</t>
  </si>
  <si>
    <t>846</t>
  </si>
  <si>
    <t>41</t>
  </si>
  <si>
    <t>998765102</t>
  </si>
  <si>
    <t>Presun hmôt pre tvrdé krytiny v objektoch výšky nad 6 do 12 m</t>
  </si>
  <si>
    <t>-597294835</t>
  </si>
  <si>
    <t>42</t>
  </si>
  <si>
    <t>767310120</t>
  </si>
  <si>
    <t>Montáž výlezu do šikmej strechy pre nevykurované priestory</t>
  </si>
  <si>
    <t>1735878072</t>
  </si>
  <si>
    <t>43</t>
  </si>
  <si>
    <t>611330000100</t>
  </si>
  <si>
    <t>Strešný výlez drevený VELUX GVT 0000Z, šxv 540x830 mm pre šikmú strechu, pre neizolované, nevykurované priestory</t>
  </si>
  <si>
    <t>1041505036</t>
  </si>
  <si>
    <t>44</t>
  </si>
  <si>
    <t>HZS000112</t>
  </si>
  <si>
    <t>Stavebno montážne práce náročnejšie, ucelené, obtiažne, rutinné (Tr. 2) v rozsahu viac ako 8 hodín náročnejšie</t>
  </si>
  <si>
    <t>hod</t>
  </si>
  <si>
    <t>512</t>
  </si>
  <si>
    <t>1025232396</t>
  </si>
  <si>
    <t>demontáž  bleskozvodných prvkov na fasáde, opravy, presun lešenie resp. rebrík</t>
  </si>
  <si>
    <t>45</t>
  </si>
  <si>
    <t>21022-0101</t>
  </si>
  <si>
    <t>Vodič zberný, zvodový s podperami FeZn D10, Al D10, Cu D8mm</t>
  </si>
  <si>
    <t>-1614476501</t>
  </si>
  <si>
    <t>46</t>
  </si>
  <si>
    <t>21022-0201</t>
  </si>
  <si>
    <t>Tyč zvodová, upevnenie na hrebeň strechy do 3m</t>
  </si>
  <si>
    <t>kus</t>
  </si>
  <si>
    <t>1116558038</t>
  </si>
  <si>
    <t>47</t>
  </si>
  <si>
    <t>21022-0301</t>
  </si>
  <si>
    <t>Svorka bleskozvodná do 2 skrutiek (SS,SP1,SR 03)</t>
  </si>
  <si>
    <t>205480579</t>
  </si>
  <si>
    <t>48</t>
  </si>
  <si>
    <t>21022-0302</t>
  </si>
  <si>
    <t>Svorka bleskozvodná nad 2 skrutky (SJ,SK,SO,SZ,ST,SR01-2)</t>
  </si>
  <si>
    <t>1092403567</t>
  </si>
  <si>
    <t>49</t>
  </si>
  <si>
    <t>21022-0372</t>
  </si>
  <si>
    <t>Uholník ochranný s držiakmi do muriva</t>
  </si>
  <si>
    <t>1976772760</t>
  </si>
  <si>
    <t>50</t>
  </si>
  <si>
    <t>21022-0401</t>
  </si>
  <si>
    <t>Štítok na označenie zvodu</t>
  </si>
  <si>
    <t>-1819549201</t>
  </si>
  <si>
    <t>51</t>
  </si>
  <si>
    <t>21022-0463</t>
  </si>
  <si>
    <t>Montáž vysúvacieho rebríka na budovách nad 10 m</t>
  </si>
  <si>
    <t>-76647239</t>
  </si>
  <si>
    <t>52</t>
  </si>
  <si>
    <t>21328-0060</t>
  </si>
  <si>
    <t>PPV (pomocné a podružné výkony)</t>
  </si>
  <si>
    <t>%</t>
  </si>
  <si>
    <t>-1515283022</t>
  </si>
  <si>
    <t>53</t>
  </si>
  <si>
    <t>21329-0150</t>
  </si>
  <si>
    <t>Drobné elektroinštalačné práce</t>
  </si>
  <si>
    <t>-949807952</t>
  </si>
  <si>
    <t>54</t>
  </si>
  <si>
    <t>21329-1000</t>
  </si>
  <si>
    <t>Spracovanie východiskovej revízie a vypracovanie správy</t>
  </si>
  <si>
    <t>-1648054521</t>
  </si>
  <si>
    <t>55</t>
  </si>
  <si>
    <t>21999-0006</t>
  </si>
  <si>
    <t>Elektromontáže, silnoprúd HZS T6</t>
  </si>
  <si>
    <t>-1510117253</t>
  </si>
  <si>
    <t>56</t>
  </si>
  <si>
    <t>354 9000A01</t>
  </si>
  <si>
    <t>Drôt uzemňovací FeZn D10</t>
  </si>
  <si>
    <t>kg</t>
  </si>
  <si>
    <t>561053105</t>
  </si>
  <si>
    <t>57</t>
  </si>
  <si>
    <t>354 9000A34</t>
  </si>
  <si>
    <t>Pásovina uzemňovacia FeZn 30x4</t>
  </si>
  <si>
    <t>1399784285</t>
  </si>
  <si>
    <t>58</t>
  </si>
  <si>
    <t>354 9001A70</t>
  </si>
  <si>
    <t>Drôt uzemňovací, zvodový AlMgSi D8</t>
  </si>
  <si>
    <t>1248261432</t>
  </si>
  <si>
    <t>59</t>
  </si>
  <si>
    <t>354 9010A02</t>
  </si>
  <si>
    <t>- podpera vedenia (FeZn) do muriva : PV 03 (250x20)mm</t>
  </si>
  <si>
    <t>1764209885</t>
  </si>
  <si>
    <t>60</t>
  </si>
  <si>
    <t>354 9021A00</t>
  </si>
  <si>
    <t>- podpera vedenia (FeZn) : PV 11, pod škridľovú krytinu</t>
  </si>
  <si>
    <t>1770469577</t>
  </si>
  <si>
    <t>61</t>
  </si>
  <si>
    <t>354 9021A02</t>
  </si>
  <si>
    <t>- podpera vedenia (FeZn) : PV 15 A, na vrchol krovu (210mm)</t>
  </si>
  <si>
    <t>117015067</t>
  </si>
  <si>
    <t>62</t>
  </si>
  <si>
    <t>354 9021A71</t>
  </si>
  <si>
    <t>- podpera vedenia (FeZn) : PV 32, na svetlíky a oceľové konštrukcie</t>
  </si>
  <si>
    <t>406790706</t>
  </si>
  <si>
    <t>63</t>
  </si>
  <si>
    <t>354 9030A12</t>
  </si>
  <si>
    <t>Tyč zvodová (FeZn) : JD 20a, s osadením M12x40 (D18x2000)mm</t>
  </si>
  <si>
    <t>-1727254798</t>
  </si>
  <si>
    <t>64</t>
  </si>
  <si>
    <t>354 9040A10</t>
  </si>
  <si>
    <t>Svorka krížová (FeZn) : SK (4xM8)</t>
  </si>
  <si>
    <t>-1424844904</t>
  </si>
  <si>
    <t>65</t>
  </si>
  <si>
    <t>354 9040A20</t>
  </si>
  <si>
    <t>Svorka spojovacia (FeZn) : SS, s príložkou (2xM8)</t>
  </si>
  <si>
    <t>-1694003378</t>
  </si>
  <si>
    <t>66</t>
  </si>
  <si>
    <t>354 9040A34</t>
  </si>
  <si>
    <t>Svorka žľabová (FeZn) : SO, pre pripojenie odkvapových žľabov (4xM8)</t>
  </si>
  <si>
    <t>-258722381</t>
  </si>
  <si>
    <t>67</t>
  </si>
  <si>
    <t>354 9040A36</t>
  </si>
  <si>
    <t>Svorka skúšobná (FeZn) : SZ (4xM8)</t>
  </si>
  <si>
    <t>-739049280</t>
  </si>
  <si>
    <t>68</t>
  </si>
  <si>
    <t>354 9040A50</t>
  </si>
  <si>
    <t>Svorka uzemňovacia (FeZn) : SR 03 A, spojenie kruhových vodičov a pásoviny (2xR8)</t>
  </si>
  <si>
    <t>667303445</t>
  </si>
  <si>
    <t>69</t>
  </si>
  <si>
    <t>354 9060A01</t>
  </si>
  <si>
    <t>Uholník ochranný (FeZn) : OU 1,7 (1,7m)</t>
  </si>
  <si>
    <t>-1029781129</t>
  </si>
  <si>
    <t>70</t>
  </si>
  <si>
    <t>354 9060A12</t>
  </si>
  <si>
    <t>- držiak ochranného uholníka (FeZn) : DOU vr.3 (D8x80+vrut 180)mm</t>
  </si>
  <si>
    <t>-1250503735</t>
  </si>
  <si>
    <t>71</t>
  </si>
  <si>
    <t>354 9071A01</t>
  </si>
  <si>
    <t>Štítok označovací (FeZn)</t>
  </si>
  <si>
    <t>1432563317</t>
  </si>
  <si>
    <t>72</t>
  </si>
  <si>
    <t>999 990300</t>
  </si>
  <si>
    <t>Podružný materiál</t>
  </si>
  <si>
    <t>-1655110078</t>
  </si>
  <si>
    <t>VP - Práce naviac</t>
  </si>
  <si>
    <t>PN</t>
  </si>
  <si>
    <t>ZADANIE  VÝKAZ 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</si>
</sst>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26" fillId="6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4" fontId="19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35" fillId="0" borderId="25" xfId="0" applyNumberFormat="1" applyFont="1" applyBorder="1" applyAlignment="1" applyProtection="1">
      <alignment vertical="center"/>
      <protection locked="0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167" fontId="26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" fontId="21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4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R2" s="233" t="s">
        <v>8</v>
      </c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21" t="s">
        <v>9</v>
      </c>
      <c r="BT2" s="21" t="s">
        <v>10</v>
      </c>
    </row>
    <row r="3" spans="1:73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11</v>
      </c>
      <c r="BT3" s="21" t="s">
        <v>10</v>
      </c>
    </row>
    <row r="4" spans="1:73" ht="36.9" customHeight="1">
      <c r="B4" s="25"/>
      <c r="C4" s="226" t="s">
        <v>12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6"/>
      <c r="AS4" s="20" t="s">
        <v>13</v>
      </c>
      <c r="BE4" s="27" t="s">
        <v>14</v>
      </c>
      <c r="BS4" s="21" t="s">
        <v>9</v>
      </c>
    </row>
    <row r="5" spans="1:73" ht="14.4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235" t="s">
        <v>16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8"/>
      <c r="AQ5" s="26"/>
      <c r="BE5" s="236" t="s">
        <v>17</v>
      </c>
      <c r="BS5" s="21" t="s">
        <v>9</v>
      </c>
    </row>
    <row r="6" spans="1:73" ht="36.9" customHeight="1">
      <c r="B6" s="25"/>
      <c r="C6" s="28"/>
      <c r="D6" s="31" t="s">
        <v>18</v>
      </c>
      <c r="E6" s="28"/>
      <c r="F6" s="28"/>
      <c r="G6" s="28"/>
      <c r="H6" s="28"/>
      <c r="I6" s="28"/>
      <c r="J6" s="28"/>
      <c r="K6" s="217" t="s">
        <v>19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8"/>
      <c r="AQ6" s="26"/>
      <c r="BE6" s="237"/>
      <c r="BS6" s="21" t="s">
        <v>9</v>
      </c>
    </row>
    <row r="7" spans="1:73" ht="14.4" customHeight="1">
      <c r="B7" s="25"/>
      <c r="C7" s="28"/>
      <c r="D7" s="32" t="s">
        <v>20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5</v>
      </c>
      <c r="AO7" s="28"/>
      <c r="AP7" s="28"/>
      <c r="AQ7" s="26"/>
      <c r="BE7" s="237"/>
      <c r="BS7" s="21" t="s">
        <v>9</v>
      </c>
    </row>
    <row r="8" spans="1:73" ht="14.4" customHeight="1">
      <c r="B8" s="25"/>
      <c r="C8" s="28"/>
      <c r="D8" s="32" t="s">
        <v>22</v>
      </c>
      <c r="E8" s="28"/>
      <c r="F8" s="28"/>
      <c r="G8" s="28"/>
      <c r="H8" s="28"/>
      <c r="I8" s="28"/>
      <c r="J8" s="28"/>
      <c r="K8" s="30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24</v>
      </c>
      <c r="AL8" s="28"/>
      <c r="AM8" s="28"/>
      <c r="AN8" s="33" t="s">
        <v>25</v>
      </c>
      <c r="AO8" s="28"/>
      <c r="AP8" s="28"/>
      <c r="AQ8" s="26"/>
      <c r="BE8" s="237"/>
      <c r="BS8" s="21" t="s">
        <v>9</v>
      </c>
    </row>
    <row r="9" spans="1:73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37"/>
      <c r="BS9" s="21" t="s">
        <v>9</v>
      </c>
    </row>
    <row r="10" spans="1:73" ht="14.4" customHeight="1">
      <c r="B10" s="25"/>
      <c r="C10" s="28"/>
      <c r="D10" s="32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27</v>
      </c>
      <c r="AL10" s="28"/>
      <c r="AM10" s="28"/>
      <c r="AN10" s="30" t="s">
        <v>5</v>
      </c>
      <c r="AO10" s="28"/>
      <c r="AP10" s="28"/>
      <c r="AQ10" s="26"/>
      <c r="BE10" s="237"/>
      <c r="BS10" s="21" t="s">
        <v>9</v>
      </c>
    </row>
    <row r="11" spans="1:73" ht="18.45" customHeight="1">
      <c r="B11" s="25"/>
      <c r="C11" s="28"/>
      <c r="D11" s="28"/>
      <c r="E11" s="30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29</v>
      </c>
      <c r="AL11" s="28"/>
      <c r="AM11" s="28"/>
      <c r="AN11" s="30" t="s">
        <v>5</v>
      </c>
      <c r="AO11" s="28"/>
      <c r="AP11" s="28"/>
      <c r="AQ11" s="26"/>
      <c r="BE11" s="237"/>
      <c r="BS11" s="21" t="s">
        <v>9</v>
      </c>
    </row>
    <row r="12" spans="1:73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37"/>
      <c r="BS12" s="21" t="s">
        <v>9</v>
      </c>
    </row>
    <row r="13" spans="1:73" ht="14.4" customHeight="1">
      <c r="B13" s="25"/>
      <c r="C13" s="28"/>
      <c r="D13" s="32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27</v>
      </c>
      <c r="AL13" s="28"/>
      <c r="AM13" s="28"/>
      <c r="AN13" s="34" t="s">
        <v>31</v>
      </c>
      <c r="AO13" s="28"/>
      <c r="AP13" s="28"/>
      <c r="AQ13" s="26"/>
      <c r="BE13" s="237"/>
      <c r="BS13" s="21" t="s">
        <v>9</v>
      </c>
    </row>
    <row r="14" spans="1:73" ht="13.2">
      <c r="B14" s="25"/>
      <c r="C14" s="28"/>
      <c r="D14" s="28"/>
      <c r="E14" s="238" t="s">
        <v>31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32" t="s">
        <v>29</v>
      </c>
      <c r="AL14" s="28"/>
      <c r="AM14" s="28"/>
      <c r="AN14" s="34" t="s">
        <v>31</v>
      </c>
      <c r="AO14" s="28"/>
      <c r="AP14" s="28"/>
      <c r="AQ14" s="26"/>
      <c r="BE14" s="237"/>
      <c r="BS14" s="21" t="s">
        <v>9</v>
      </c>
    </row>
    <row r="15" spans="1:73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37"/>
      <c r="BS15" s="21" t="s">
        <v>6</v>
      </c>
    </row>
    <row r="16" spans="1:73" ht="14.4" customHeight="1">
      <c r="B16" s="25"/>
      <c r="C16" s="28"/>
      <c r="D16" s="32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27</v>
      </c>
      <c r="AL16" s="28"/>
      <c r="AM16" s="28"/>
      <c r="AN16" s="30" t="s">
        <v>5</v>
      </c>
      <c r="AO16" s="28"/>
      <c r="AP16" s="28"/>
      <c r="AQ16" s="26"/>
      <c r="BE16" s="237"/>
      <c r="BS16" s="21" t="s">
        <v>6</v>
      </c>
    </row>
    <row r="17" spans="2:71" ht="18.45" customHeight="1">
      <c r="B17" s="25"/>
      <c r="C17" s="28"/>
      <c r="D17" s="28"/>
      <c r="E17" s="30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29</v>
      </c>
      <c r="AL17" s="28"/>
      <c r="AM17" s="28"/>
      <c r="AN17" s="30" t="s">
        <v>5</v>
      </c>
      <c r="AO17" s="28"/>
      <c r="AP17" s="28"/>
      <c r="AQ17" s="26"/>
      <c r="BE17" s="237"/>
      <c r="BS17" s="21" t="s">
        <v>34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37"/>
      <c r="BS18" s="21" t="s">
        <v>9</v>
      </c>
    </row>
    <row r="19" spans="2:71" ht="14.4" customHeight="1">
      <c r="B19" s="25"/>
      <c r="C19" s="28"/>
      <c r="D19" s="32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27</v>
      </c>
      <c r="AL19" s="28"/>
      <c r="AM19" s="28"/>
      <c r="AN19" s="30" t="s">
        <v>5</v>
      </c>
      <c r="AO19" s="28"/>
      <c r="AP19" s="28"/>
      <c r="AQ19" s="26"/>
      <c r="BE19" s="237"/>
      <c r="BS19" s="21" t="s">
        <v>9</v>
      </c>
    </row>
    <row r="20" spans="2:71" ht="18.45" customHeight="1">
      <c r="B20" s="25"/>
      <c r="C20" s="28"/>
      <c r="D20" s="28"/>
      <c r="E20" s="30" t="s">
        <v>36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29</v>
      </c>
      <c r="AL20" s="28"/>
      <c r="AM20" s="28"/>
      <c r="AN20" s="30" t="s">
        <v>5</v>
      </c>
      <c r="AO20" s="28"/>
      <c r="AP20" s="28"/>
      <c r="AQ20" s="26"/>
      <c r="BE20" s="237"/>
    </row>
    <row r="21" spans="2:71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37"/>
    </row>
    <row r="22" spans="2:71" ht="13.2">
      <c r="B22" s="25"/>
      <c r="C22" s="28"/>
      <c r="D22" s="32" t="s">
        <v>37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37"/>
    </row>
    <row r="23" spans="2:71" ht="16.5" customHeight="1">
      <c r="B23" s="25"/>
      <c r="C23" s="28"/>
      <c r="D23" s="28"/>
      <c r="E23" s="240" t="s">
        <v>5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8"/>
      <c r="AP23" s="28"/>
      <c r="AQ23" s="26"/>
      <c r="BE23" s="237"/>
    </row>
    <row r="24" spans="2:71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37"/>
    </row>
    <row r="25" spans="2:71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37"/>
    </row>
    <row r="26" spans="2:71" ht="14.4" customHeight="1">
      <c r="B26" s="25"/>
      <c r="C26" s="28"/>
      <c r="D26" s="36" t="s">
        <v>38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1">
        <f>ROUND(AG87,2)</f>
        <v>0</v>
      </c>
      <c r="AL26" s="218"/>
      <c r="AM26" s="218"/>
      <c r="AN26" s="218"/>
      <c r="AO26" s="218"/>
      <c r="AP26" s="28"/>
      <c r="AQ26" s="26"/>
      <c r="BE26" s="237"/>
    </row>
    <row r="27" spans="2:71" ht="14.4" customHeight="1">
      <c r="B27" s="25"/>
      <c r="C27" s="28"/>
      <c r="D27" s="36" t="s">
        <v>39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1">
        <f>ROUND(AG90,2)</f>
        <v>0</v>
      </c>
      <c r="AL27" s="241"/>
      <c r="AM27" s="241"/>
      <c r="AN27" s="241"/>
      <c r="AO27" s="241"/>
      <c r="AP27" s="28"/>
      <c r="AQ27" s="26"/>
      <c r="BE27" s="237"/>
    </row>
    <row r="28" spans="2:71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37"/>
    </row>
    <row r="29" spans="2:71" s="1" customFormat="1" ht="25.95" customHeight="1">
      <c r="B29" s="37"/>
      <c r="C29" s="38"/>
      <c r="D29" s="40" t="s">
        <v>40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42">
        <f>ROUND(AK26+AK27,2)</f>
        <v>0</v>
      </c>
      <c r="AL29" s="243"/>
      <c r="AM29" s="243"/>
      <c r="AN29" s="243"/>
      <c r="AO29" s="243"/>
      <c r="AP29" s="38"/>
      <c r="AQ29" s="39"/>
      <c r="BE29" s="237"/>
    </row>
    <row r="30" spans="2:71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37"/>
    </row>
    <row r="31" spans="2:71" s="2" customFormat="1" ht="14.4" customHeight="1">
      <c r="B31" s="42"/>
      <c r="C31" s="43"/>
      <c r="D31" s="44" t="s">
        <v>41</v>
      </c>
      <c r="E31" s="43"/>
      <c r="F31" s="44" t="s">
        <v>42</v>
      </c>
      <c r="G31" s="43"/>
      <c r="H31" s="43"/>
      <c r="I31" s="43"/>
      <c r="J31" s="43"/>
      <c r="K31" s="43"/>
      <c r="L31" s="221">
        <v>0.2</v>
      </c>
      <c r="M31" s="220"/>
      <c r="N31" s="220"/>
      <c r="O31" s="220"/>
      <c r="P31" s="43"/>
      <c r="Q31" s="43"/>
      <c r="R31" s="43"/>
      <c r="S31" s="43"/>
      <c r="T31" s="46" t="s">
        <v>43</v>
      </c>
      <c r="U31" s="43"/>
      <c r="V31" s="43"/>
      <c r="W31" s="219">
        <f>ROUND(AZ87+SUM(CD91:CD95),2)</f>
        <v>0</v>
      </c>
      <c r="X31" s="220"/>
      <c r="Y31" s="220"/>
      <c r="Z31" s="220"/>
      <c r="AA31" s="220"/>
      <c r="AB31" s="220"/>
      <c r="AC31" s="220"/>
      <c r="AD31" s="220"/>
      <c r="AE31" s="220"/>
      <c r="AF31" s="43"/>
      <c r="AG31" s="43"/>
      <c r="AH31" s="43"/>
      <c r="AI31" s="43"/>
      <c r="AJ31" s="43"/>
      <c r="AK31" s="219">
        <f>ROUND(AV87+SUM(BY91:BY95),2)</f>
        <v>0</v>
      </c>
      <c r="AL31" s="220"/>
      <c r="AM31" s="220"/>
      <c r="AN31" s="220"/>
      <c r="AO31" s="220"/>
      <c r="AP31" s="43"/>
      <c r="AQ31" s="47"/>
      <c r="BE31" s="237"/>
    </row>
    <row r="32" spans="2:71" s="2" customFormat="1" ht="14.4" customHeight="1">
      <c r="B32" s="42"/>
      <c r="C32" s="43"/>
      <c r="D32" s="43"/>
      <c r="E32" s="43"/>
      <c r="F32" s="44" t="s">
        <v>44</v>
      </c>
      <c r="G32" s="43"/>
      <c r="H32" s="43"/>
      <c r="I32" s="43"/>
      <c r="J32" s="43"/>
      <c r="K32" s="43"/>
      <c r="L32" s="221">
        <v>0.2</v>
      </c>
      <c r="M32" s="220"/>
      <c r="N32" s="220"/>
      <c r="O32" s="220"/>
      <c r="P32" s="43"/>
      <c r="Q32" s="43"/>
      <c r="R32" s="43"/>
      <c r="S32" s="43"/>
      <c r="T32" s="46" t="s">
        <v>43</v>
      </c>
      <c r="U32" s="43"/>
      <c r="V32" s="43"/>
      <c r="W32" s="219">
        <f>ROUND(BA87+SUM(CE91:CE95),2)</f>
        <v>0</v>
      </c>
      <c r="X32" s="220"/>
      <c r="Y32" s="220"/>
      <c r="Z32" s="220"/>
      <c r="AA32" s="220"/>
      <c r="AB32" s="220"/>
      <c r="AC32" s="220"/>
      <c r="AD32" s="220"/>
      <c r="AE32" s="220"/>
      <c r="AF32" s="43"/>
      <c r="AG32" s="43"/>
      <c r="AH32" s="43"/>
      <c r="AI32" s="43"/>
      <c r="AJ32" s="43"/>
      <c r="AK32" s="219">
        <f>ROUND(AW87+SUM(BZ91:BZ95),2)</f>
        <v>0</v>
      </c>
      <c r="AL32" s="220"/>
      <c r="AM32" s="220"/>
      <c r="AN32" s="220"/>
      <c r="AO32" s="220"/>
      <c r="AP32" s="43"/>
      <c r="AQ32" s="47"/>
      <c r="BE32" s="237"/>
    </row>
    <row r="33" spans="2:57" s="2" customFormat="1" ht="14.4" hidden="1" customHeight="1">
      <c r="B33" s="42"/>
      <c r="C33" s="43"/>
      <c r="D33" s="43"/>
      <c r="E33" s="43"/>
      <c r="F33" s="44" t="s">
        <v>45</v>
      </c>
      <c r="G33" s="43"/>
      <c r="H33" s="43"/>
      <c r="I33" s="43"/>
      <c r="J33" s="43"/>
      <c r="K33" s="43"/>
      <c r="L33" s="221">
        <v>0.2</v>
      </c>
      <c r="M33" s="220"/>
      <c r="N33" s="220"/>
      <c r="O33" s="220"/>
      <c r="P33" s="43"/>
      <c r="Q33" s="43"/>
      <c r="R33" s="43"/>
      <c r="S33" s="43"/>
      <c r="T33" s="46" t="s">
        <v>43</v>
      </c>
      <c r="U33" s="43"/>
      <c r="V33" s="43"/>
      <c r="W33" s="219">
        <f>ROUND(BB87+SUM(CF91:CF95),2)</f>
        <v>0</v>
      </c>
      <c r="X33" s="220"/>
      <c r="Y33" s="220"/>
      <c r="Z33" s="220"/>
      <c r="AA33" s="220"/>
      <c r="AB33" s="220"/>
      <c r="AC33" s="220"/>
      <c r="AD33" s="220"/>
      <c r="AE33" s="220"/>
      <c r="AF33" s="43"/>
      <c r="AG33" s="43"/>
      <c r="AH33" s="43"/>
      <c r="AI33" s="43"/>
      <c r="AJ33" s="43"/>
      <c r="AK33" s="219">
        <v>0</v>
      </c>
      <c r="AL33" s="220"/>
      <c r="AM33" s="220"/>
      <c r="AN33" s="220"/>
      <c r="AO33" s="220"/>
      <c r="AP33" s="43"/>
      <c r="AQ33" s="47"/>
      <c r="BE33" s="237"/>
    </row>
    <row r="34" spans="2:57" s="2" customFormat="1" ht="14.4" hidden="1" customHeight="1">
      <c r="B34" s="42"/>
      <c r="C34" s="43"/>
      <c r="D34" s="43"/>
      <c r="E34" s="43"/>
      <c r="F34" s="44" t="s">
        <v>46</v>
      </c>
      <c r="G34" s="43"/>
      <c r="H34" s="43"/>
      <c r="I34" s="43"/>
      <c r="J34" s="43"/>
      <c r="K34" s="43"/>
      <c r="L34" s="221">
        <v>0.2</v>
      </c>
      <c r="M34" s="220"/>
      <c r="N34" s="220"/>
      <c r="O34" s="220"/>
      <c r="P34" s="43"/>
      <c r="Q34" s="43"/>
      <c r="R34" s="43"/>
      <c r="S34" s="43"/>
      <c r="T34" s="46" t="s">
        <v>43</v>
      </c>
      <c r="U34" s="43"/>
      <c r="V34" s="43"/>
      <c r="W34" s="219">
        <f>ROUND(BC87+SUM(CG91:CG95),2)</f>
        <v>0</v>
      </c>
      <c r="X34" s="220"/>
      <c r="Y34" s="220"/>
      <c r="Z34" s="220"/>
      <c r="AA34" s="220"/>
      <c r="AB34" s="220"/>
      <c r="AC34" s="220"/>
      <c r="AD34" s="220"/>
      <c r="AE34" s="220"/>
      <c r="AF34" s="43"/>
      <c r="AG34" s="43"/>
      <c r="AH34" s="43"/>
      <c r="AI34" s="43"/>
      <c r="AJ34" s="43"/>
      <c r="AK34" s="219">
        <v>0</v>
      </c>
      <c r="AL34" s="220"/>
      <c r="AM34" s="220"/>
      <c r="AN34" s="220"/>
      <c r="AO34" s="220"/>
      <c r="AP34" s="43"/>
      <c r="AQ34" s="47"/>
      <c r="BE34" s="237"/>
    </row>
    <row r="35" spans="2:57" s="2" customFormat="1" ht="14.4" hidden="1" customHeight="1">
      <c r="B35" s="42"/>
      <c r="C35" s="43"/>
      <c r="D35" s="43"/>
      <c r="E35" s="43"/>
      <c r="F35" s="44" t="s">
        <v>47</v>
      </c>
      <c r="G35" s="43"/>
      <c r="H35" s="43"/>
      <c r="I35" s="43"/>
      <c r="J35" s="43"/>
      <c r="K35" s="43"/>
      <c r="L35" s="221">
        <v>0</v>
      </c>
      <c r="M35" s="220"/>
      <c r="N35" s="220"/>
      <c r="O35" s="220"/>
      <c r="P35" s="43"/>
      <c r="Q35" s="43"/>
      <c r="R35" s="43"/>
      <c r="S35" s="43"/>
      <c r="T35" s="46" t="s">
        <v>43</v>
      </c>
      <c r="U35" s="43"/>
      <c r="V35" s="43"/>
      <c r="W35" s="219">
        <f>ROUND(BD87+SUM(CH91:CH95),2)</f>
        <v>0</v>
      </c>
      <c r="X35" s="220"/>
      <c r="Y35" s="220"/>
      <c r="Z35" s="220"/>
      <c r="AA35" s="220"/>
      <c r="AB35" s="220"/>
      <c r="AC35" s="220"/>
      <c r="AD35" s="220"/>
      <c r="AE35" s="220"/>
      <c r="AF35" s="43"/>
      <c r="AG35" s="43"/>
      <c r="AH35" s="43"/>
      <c r="AI35" s="43"/>
      <c r="AJ35" s="43"/>
      <c r="AK35" s="219">
        <v>0</v>
      </c>
      <c r="AL35" s="220"/>
      <c r="AM35" s="220"/>
      <c r="AN35" s="220"/>
      <c r="AO35" s="220"/>
      <c r="AP35" s="43"/>
      <c r="AQ35" s="47"/>
    </row>
    <row r="36" spans="2:57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5" customHeight="1">
      <c r="B37" s="37"/>
      <c r="C37" s="48"/>
      <c r="D37" s="49" t="s">
        <v>48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49</v>
      </c>
      <c r="U37" s="50"/>
      <c r="V37" s="50"/>
      <c r="W37" s="50"/>
      <c r="X37" s="222" t="s">
        <v>50</v>
      </c>
      <c r="Y37" s="223"/>
      <c r="Z37" s="223"/>
      <c r="AA37" s="223"/>
      <c r="AB37" s="223"/>
      <c r="AC37" s="50"/>
      <c r="AD37" s="50"/>
      <c r="AE37" s="50"/>
      <c r="AF37" s="50"/>
      <c r="AG37" s="50"/>
      <c r="AH37" s="50"/>
      <c r="AI37" s="50"/>
      <c r="AJ37" s="50"/>
      <c r="AK37" s="224">
        <f>SUM(AK29:AK35)</f>
        <v>0</v>
      </c>
      <c r="AL37" s="223"/>
      <c r="AM37" s="223"/>
      <c r="AN37" s="223"/>
      <c r="AO37" s="225"/>
      <c r="AP37" s="48"/>
      <c r="AQ37" s="39"/>
    </row>
    <row r="38" spans="2:57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4.4">
      <c r="B49" s="37"/>
      <c r="C49" s="38"/>
      <c r="D49" s="52" t="s">
        <v>51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52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4.4">
      <c r="B58" s="37"/>
      <c r="C58" s="38"/>
      <c r="D58" s="57" t="s">
        <v>53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54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53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54</v>
      </c>
      <c r="AN58" s="58"/>
      <c r="AO58" s="60"/>
      <c r="AP58" s="38"/>
      <c r="AQ58" s="39"/>
    </row>
    <row r="59" spans="2:43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4.4">
      <c r="B60" s="37"/>
      <c r="C60" s="38"/>
      <c r="D60" s="52" t="s">
        <v>55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56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4.4">
      <c r="B69" s="37"/>
      <c r="C69" s="38"/>
      <c r="D69" s="57" t="s">
        <v>53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54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53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54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26" t="s">
        <v>57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39"/>
    </row>
    <row r="77" spans="2:43" s="3" customFormat="1" ht="14.4" customHeight="1">
      <c r="B77" s="67"/>
      <c r="C77" s="32" t="s">
        <v>15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2019-017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18</v>
      </c>
      <c r="D78" s="72"/>
      <c r="E78" s="72"/>
      <c r="F78" s="72"/>
      <c r="G78" s="72"/>
      <c r="H78" s="72"/>
      <c r="I78" s="72"/>
      <c r="J78" s="72"/>
      <c r="K78" s="72"/>
      <c r="L78" s="228" t="str">
        <f>K6</f>
        <v>Modernizácia SOŠ Strojníckej v Skalici - Strecha</v>
      </c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22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Skalica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24</v>
      </c>
      <c r="AJ80" s="38"/>
      <c r="AK80" s="38"/>
      <c r="AL80" s="38"/>
      <c r="AM80" s="75" t="str">
        <f>IF(AN8= "","",AN8)</f>
        <v>27. 3. 2019</v>
      </c>
      <c r="AN80" s="38"/>
      <c r="AO80" s="38"/>
      <c r="AP80" s="38"/>
      <c r="AQ80" s="39"/>
    </row>
    <row r="81" spans="1:89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3.2">
      <c r="B82" s="37"/>
      <c r="C82" s="32" t="s">
        <v>26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SOŠ Strojnícka Skalica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32</v>
      </c>
      <c r="AJ82" s="38"/>
      <c r="AK82" s="38"/>
      <c r="AL82" s="38"/>
      <c r="AM82" s="203" t="str">
        <f>IF(E17="","",E17)</f>
        <v xml:space="preserve"> </v>
      </c>
      <c r="AN82" s="203"/>
      <c r="AO82" s="203"/>
      <c r="AP82" s="203"/>
      <c r="AQ82" s="39"/>
      <c r="AS82" s="199" t="s">
        <v>58</v>
      </c>
      <c r="AT82" s="200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1:89" s="1" customFormat="1" ht="13.2">
      <c r="B83" s="37"/>
      <c r="C83" s="32" t="s">
        <v>30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35</v>
      </c>
      <c r="AJ83" s="38"/>
      <c r="AK83" s="38"/>
      <c r="AL83" s="38"/>
      <c r="AM83" s="203" t="str">
        <f>IF(E20="","",E20)</f>
        <v>Ing. Miroslava Bederková</v>
      </c>
      <c r="AN83" s="203"/>
      <c r="AO83" s="203"/>
      <c r="AP83" s="203"/>
      <c r="AQ83" s="39"/>
      <c r="AS83" s="201"/>
      <c r="AT83" s="202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1:89" s="1" customFormat="1" ht="10.9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01"/>
      <c r="AT84" s="202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1:89" s="1" customFormat="1" ht="29.25" customHeight="1">
      <c r="B85" s="37"/>
      <c r="C85" s="230" t="s">
        <v>59</v>
      </c>
      <c r="D85" s="205"/>
      <c r="E85" s="205"/>
      <c r="F85" s="205"/>
      <c r="G85" s="205"/>
      <c r="H85" s="77"/>
      <c r="I85" s="204" t="s">
        <v>60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4" t="s">
        <v>61</v>
      </c>
      <c r="AH85" s="205"/>
      <c r="AI85" s="205"/>
      <c r="AJ85" s="205"/>
      <c r="AK85" s="205"/>
      <c r="AL85" s="205"/>
      <c r="AM85" s="205"/>
      <c r="AN85" s="204" t="s">
        <v>62</v>
      </c>
      <c r="AO85" s="205"/>
      <c r="AP85" s="206"/>
      <c r="AQ85" s="39"/>
      <c r="AS85" s="78" t="s">
        <v>63</v>
      </c>
      <c r="AT85" s="79" t="s">
        <v>64</v>
      </c>
      <c r="AU85" s="79" t="s">
        <v>65</v>
      </c>
      <c r="AV85" s="79" t="s">
        <v>66</v>
      </c>
      <c r="AW85" s="79" t="s">
        <v>67</v>
      </c>
      <c r="AX85" s="79" t="s">
        <v>68</v>
      </c>
      <c r="AY85" s="79" t="s">
        <v>69</v>
      </c>
      <c r="AZ85" s="79" t="s">
        <v>70</v>
      </c>
      <c r="BA85" s="79" t="s">
        <v>71</v>
      </c>
      <c r="BB85" s="79" t="s">
        <v>72</v>
      </c>
      <c r="BC85" s="79" t="s">
        <v>73</v>
      </c>
      <c r="BD85" s="80" t="s">
        <v>74</v>
      </c>
    </row>
    <row r="86" spans="1:89" s="1" customFormat="1" ht="10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" customHeight="1">
      <c r="B87" s="70"/>
      <c r="C87" s="82" t="s">
        <v>75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10">
        <f>ROUND(AG88,2)</f>
        <v>0</v>
      </c>
      <c r="AH87" s="210"/>
      <c r="AI87" s="210"/>
      <c r="AJ87" s="210"/>
      <c r="AK87" s="210"/>
      <c r="AL87" s="210"/>
      <c r="AM87" s="210"/>
      <c r="AN87" s="211">
        <f>SUM(AG87,AT87)</f>
        <v>0</v>
      </c>
      <c r="AO87" s="211"/>
      <c r="AP87" s="211"/>
      <c r="AQ87" s="73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76</v>
      </c>
      <c r="BT87" s="88" t="s">
        <v>77</v>
      </c>
      <c r="BV87" s="88" t="s">
        <v>78</v>
      </c>
      <c r="BW87" s="88" t="s">
        <v>79</v>
      </c>
      <c r="BX87" s="88" t="s">
        <v>80</v>
      </c>
    </row>
    <row r="88" spans="1:89" s="5" customFormat="1" ht="31.5" customHeight="1">
      <c r="A88" s="89" t="s">
        <v>81</v>
      </c>
      <c r="B88" s="90"/>
      <c r="C88" s="91"/>
      <c r="D88" s="207" t="s">
        <v>16</v>
      </c>
      <c r="E88" s="207"/>
      <c r="F88" s="207"/>
      <c r="G88" s="207"/>
      <c r="H88" s="207"/>
      <c r="I88" s="92"/>
      <c r="J88" s="207" t="s">
        <v>19</v>
      </c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8">
        <f>'Zadanie - výkaz výmer'!M29</f>
        <v>0</v>
      </c>
      <c r="AH88" s="209"/>
      <c r="AI88" s="209"/>
      <c r="AJ88" s="209"/>
      <c r="AK88" s="209"/>
      <c r="AL88" s="209"/>
      <c r="AM88" s="209"/>
      <c r="AN88" s="208">
        <f>SUM(AG88,AT88)</f>
        <v>0</v>
      </c>
      <c r="AO88" s="209"/>
      <c r="AP88" s="209"/>
      <c r="AQ88" s="93"/>
      <c r="AS88" s="94">
        <f>'Zadanie - výkaz výmer'!M27</f>
        <v>0</v>
      </c>
      <c r="AT88" s="95">
        <f>ROUND(SUM(AV88:AW88),2)</f>
        <v>0</v>
      </c>
      <c r="AU88" s="96">
        <f>'Zadanie - výkaz výmer'!W123</f>
        <v>0</v>
      </c>
      <c r="AV88" s="95">
        <f>'Zadanie - výkaz výmer'!M31</f>
        <v>0</v>
      </c>
      <c r="AW88" s="95">
        <f>'Zadanie - výkaz výmer'!M32</f>
        <v>0</v>
      </c>
      <c r="AX88" s="95">
        <f>'Zadanie - výkaz výmer'!M33</f>
        <v>0</v>
      </c>
      <c r="AY88" s="95">
        <f>'Zadanie - výkaz výmer'!M34</f>
        <v>0</v>
      </c>
      <c r="AZ88" s="95">
        <f>'Zadanie - výkaz výmer'!H31</f>
        <v>0</v>
      </c>
      <c r="BA88" s="95">
        <f>'Zadanie - výkaz výmer'!H32</f>
        <v>0</v>
      </c>
      <c r="BB88" s="95">
        <f>'Zadanie - výkaz výmer'!H33</f>
        <v>0</v>
      </c>
      <c r="BC88" s="95">
        <f>'Zadanie - výkaz výmer'!H34</f>
        <v>0</v>
      </c>
      <c r="BD88" s="97">
        <f>'Zadanie - výkaz výmer'!H35</f>
        <v>0</v>
      </c>
      <c r="BT88" s="98" t="s">
        <v>82</v>
      </c>
      <c r="BU88" s="98" t="s">
        <v>83</v>
      </c>
      <c r="BV88" s="98" t="s">
        <v>78</v>
      </c>
      <c r="BW88" s="98" t="s">
        <v>79</v>
      </c>
      <c r="BX88" s="98" t="s">
        <v>80</v>
      </c>
    </row>
    <row r="89" spans="1:89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1:89" s="1" customFormat="1" ht="30" customHeight="1">
      <c r="B90" s="37"/>
      <c r="C90" s="82" t="s">
        <v>84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11">
        <f>ROUND(SUM(AG91:AG94),2)</f>
        <v>0</v>
      </c>
      <c r="AH90" s="211"/>
      <c r="AI90" s="211"/>
      <c r="AJ90" s="211"/>
      <c r="AK90" s="211"/>
      <c r="AL90" s="211"/>
      <c r="AM90" s="211"/>
      <c r="AN90" s="211">
        <f>ROUND(SUM(AN91:AN94),2)</f>
        <v>0</v>
      </c>
      <c r="AO90" s="211"/>
      <c r="AP90" s="211"/>
      <c r="AQ90" s="39"/>
      <c r="AS90" s="78" t="s">
        <v>85</v>
      </c>
      <c r="AT90" s="79" t="s">
        <v>86</v>
      </c>
      <c r="AU90" s="79" t="s">
        <v>41</v>
      </c>
      <c r="AV90" s="80" t="s">
        <v>64</v>
      </c>
    </row>
    <row r="91" spans="1:89" s="1" customFormat="1" ht="19.95" customHeight="1">
      <c r="B91" s="37"/>
      <c r="C91" s="38"/>
      <c r="D91" s="99" t="s">
        <v>87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15">
        <f>ROUND(AG87*AS91,2)</f>
        <v>0</v>
      </c>
      <c r="AH91" s="214"/>
      <c r="AI91" s="214"/>
      <c r="AJ91" s="214"/>
      <c r="AK91" s="214"/>
      <c r="AL91" s="214"/>
      <c r="AM91" s="214"/>
      <c r="AN91" s="214">
        <f>ROUND(AG91+AV91,2)</f>
        <v>0</v>
      </c>
      <c r="AO91" s="214"/>
      <c r="AP91" s="214"/>
      <c r="AQ91" s="39"/>
      <c r="AS91" s="100">
        <v>0</v>
      </c>
      <c r="AT91" s="101" t="s">
        <v>88</v>
      </c>
      <c r="AU91" s="101" t="s">
        <v>42</v>
      </c>
      <c r="AV91" s="102">
        <f>ROUND(IF(AU91="základná",AG91*L31,IF(AU91="znížená",AG91*L32,0)),2)</f>
        <v>0</v>
      </c>
      <c r="BV91" s="21" t="s">
        <v>89</v>
      </c>
      <c r="BY91" s="103">
        <f>IF(AU91="základná",AV91,0)</f>
        <v>0</v>
      </c>
      <c r="BZ91" s="103">
        <f>IF(AU91="znížená",AV91,0)</f>
        <v>0</v>
      </c>
      <c r="CA91" s="103">
        <v>0</v>
      </c>
      <c r="CB91" s="103">
        <v>0</v>
      </c>
      <c r="CC91" s="103">
        <v>0</v>
      </c>
      <c r="CD91" s="103">
        <f>IF(AU91="základná",AG91,0)</f>
        <v>0</v>
      </c>
      <c r="CE91" s="103">
        <f>IF(AU91="znížená",AG91,0)</f>
        <v>0</v>
      </c>
      <c r="CF91" s="103">
        <f>IF(AU91="zákl. prenesená",AG91,0)</f>
        <v>0</v>
      </c>
      <c r="CG91" s="103">
        <f>IF(AU91="zníž. prenesená",AG91,0)</f>
        <v>0</v>
      </c>
      <c r="CH91" s="103">
        <f>IF(AU91="nulová",AG91,0)</f>
        <v>0</v>
      </c>
      <c r="CI91" s="21">
        <f>IF(AU91="základná",1,IF(AU91="znížená",2,IF(AU91="zákl. prenesená",4,IF(AU91="zníž. prenesená",5,3))))</f>
        <v>1</v>
      </c>
      <c r="CJ91" s="21">
        <f>IF(AT91="stavebná časť",1,IF(8891="investičná časť",2,3))</f>
        <v>1</v>
      </c>
      <c r="CK91" s="21" t="str">
        <f>IF(D91="Vyplň vlastné","","x")</f>
        <v>x</v>
      </c>
    </row>
    <row r="92" spans="1:89" s="1" customFormat="1" ht="19.95" customHeight="1">
      <c r="B92" s="37"/>
      <c r="C92" s="38"/>
      <c r="D92" s="212" t="s">
        <v>90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38"/>
      <c r="AD92" s="38"/>
      <c r="AE92" s="38"/>
      <c r="AF92" s="38"/>
      <c r="AG92" s="215">
        <f>AG87*AS92</f>
        <v>0</v>
      </c>
      <c r="AH92" s="214"/>
      <c r="AI92" s="214"/>
      <c r="AJ92" s="214"/>
      <c r="AK92" s="214"/>
      <c r="AL92" s="214"/>
      <c r="AM92" s="214"/>
      <c r="AN92" s="214">
        <f>AG92+AV92</f>
        <v>0</v>
      </c>
      <c r="AO92" s="214"/>
      <c r="AP92" s="214"/>
      <c r="AQ92" s="39"/>
      <c r="AS92" s="104">
        <v>0</v>
      </c>
      <c r="AT92" s="105" t="s">
        <v>88</v>
      </c>
      <c r="AU92" s="105" t="s">
        <v>42</v>
      </c>
      <c r="AV92" s="106">
        <f>ROUND(IF(AU92="nulová",0,IF(OR(AU92="základná",AU92="zákl. prenesená"),AG92*L31,AG92*L32)),2)</f>
        <v>0</v>
      </c>
      <c r="BV92" s="21" t="s">
        <v>91</v>
      </c>
      <c r="BY92" s="103">
        <f>IF(AU92="základná",AV92,0)</f>
        <v>0</v>
      </c>
      <c r="BZ92" s="103">
        <f>IF(AU92="znížená",AV92,0)</f>
        <v>0</v>
      </c>
      <c r="CA92" s="103">
        <f>IF(AU92="zákl. prenesená",AV92,0)</f>
        <v>0</v>
      </c>
      <c r="CB92" s="103">
        <f>IF(AU92="zníž. prenesená",AV92,0)</f>
        <v>0</v>
      </c>
      <c r="CC92" s="103">
        <f>IF(AU92="nulová",AV92,0)</f>
        <v>0</v>
      </c>
      <c r="CD92" s="103">
        <f>IF(AU92="základná",AG92,0)</f>
        <v>0</v>
      </c>
      <c r="CE92" s="103">
        <f>IF(AU92="znížená",AG92,0)</f>
        <v>0</v>
      </c>
      <c r="CF92" s="103">
        <f>IF(AU92="zákl. prenesená",AG92,0)</f>
        <v>0</v>
      </c>
      <c r="CG92" s="103">
        <f>IF(AU92="zníž. prenesená",AG92,0)</f>
        <v>0</v>
      </c>
      <c r="CH92" s="103">
        <f>IF(AU92="nulová",AG92,0)</f>
        <v>0</v>
      </c>
      <c r="CI92" s="21">
        <f>IF(AU92="základná",1,IF(AU92="znížená",2,IF(AU92="zákl. prenesená",4,IF(AU92="zníž. prenesená",5,3))))</f>
        <v>1</v>
      </c>
      <c r="CJ92" s="21">
        <f>IF(AT92="stavebná časť",1,IF(8892="investičná časť",2,3))</f>
        <v>1</v>
      </c>
      <c r="CK92" s="21" t="str">
        <f>IF(D92="Vyplň vlastné","","x")</f>
        <v/>
      </c>
    </row>
    <row r="93" spans="1:89" s="1" customFormat="1" ht="19.95" customHeight="1">
      <c r="B93" s="37"/>
      <c r="C93" s="38"/>
      <c r="D93" s="212" t="s">
        <v>90</v>
      </c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38"/>
      <c r="AD93" s="38"/>
      <c r="AE93" s="38"/>
      <c r="AF93" s="38"/>
      <c r="AG93" s="215">
        <f>AG87*AS93</f>
        <v>0</v>
      </c>
      <c r="AH93" s="214"/>
      <c r="AI93" s="214"/>
      <c r="AJ93" s="214"/>
      <c r="AK93" s="214"/>
      <c r="AL93" s="214"/>
      <c r="AM93" s="214"/>
      <c r="AN93" s="214">
        <f>AG93+AV93</f>
        <v>0</v>
      </c>
      <c r="AO93" s="214"/>
      <c r="AP93" s="214"/>
      <c r="AQ93" s="39"/>
      <c r="AS93" s="104">
        <v>0</v>
      </c>
      <c r="AT93" s="105" t="s">
        <v>88</v>
      </c>
      <c r="AU93" s="105" t="s">
        <v>42</v>
      </c>
      <c r="AV93" s="106">
        <f>ROUND(IF(AU93="nulová",0,IF(OR(AU93="základná",AU93="zákl. prenesená"),AG93*L31,AG93*L32)),2)</f>
        <v>0</v>
      </c>
      <c r="BV93" s="21" t="s">
        <v>91</v>
      </c>
      <c r="BY93" s="103">
        <f>IF(AU93="základná",AV93,0)</f>
        <v>0</v>
      </c>
      <c r="BZ93" s="103">
        <f>IF(AU93="znížená",AV93,0)</f>
        <v>0</v>
      </c>
      <c r="CA93" s="103">
        <f>IF(AU93="zákl. prenesená",AV93,0)</f>
        <v>0</v>
      </c>
      <c r="CB93" s="103">
        <f>IF(AU93="zníž. prenesená",AV93,0)</f>
        <v>0</v>
      </c>
      <c r="CC93" s="103">
        <f>IF(AU93="nulová",AV93,0)</f>
        <v>0</v>
      </c>
      <c r="CD93" s="103">
        <f>IF(AU93="základná",AG93,0)</f>
        <v>0</v>
      </c>
      <c r="CE93" s="103">
        <f>IF(AU93="znížená",AG93,0)</f>
        <v>0</v>
      </c>
      <c r="CF93" s="103">
        <f>IF(AU93="zákl. prenesená",AG93,0)</f>
        <v>0</v>
      </c>
      <c r="CG93" s="103">
        <f>IF(AU93="zníž. prenesená",AG93,0)</f>
        <v>0</v>
      </c>
      <c r="CH93" s="103">
        <f>IF(AU93="nulová",AG93,0)</f>
        <v>0</v>
      </c>
      <c r="CI93" s="21">
        <f>IF(AU93="základná",1,IF(AU93="znížená",2,IF(AU93="zákl. prenesená",4,IF(AU93="zníž. prenesená",5,3))))</f>
        <v>1</v>
      </c>
      <c r="CJ93" s="21">
        <f>IF(AT93="stavebná časť",1,IF(8893="investičná časť",2,3))</f>
        <v>1</v>
      </c>
      <c r="CK93" s="21" t="str">
        <f>IF(D93="Vyplň vlastné","","x")</f>
        <v/>
      </c>
    </row>
    <row r="94" spans="1:89" s="1" customFormat="1" ht="19.95" customHeight="1">
      <c r="B94" s="37"/>
      <c r="C94" s="38"/>
      <c r="D94" s="212" t="s">
        <v>90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38"/>
      <c r="AD94" s="38"/>
      <c r="AE94" s="38"/>
      <c r="AF94" s="38"/>
      <c r="AG94" s="215">
        <f>AG87*AS94</f>
        <v>0</v>
      </c>
      <c r="AH94" s="214"/>
      <c r="AI94" s="214"/>
      <c r="AJ94" s="214"/>
      <c r="AK94" s="214"/>
      <c r="AL94" s="214"/>
      <c r="AM94" s="214"/>
      <c r="AN94" s="214">
        <f>AG94+AV94</f>
        <v>0</v>
      </c>
      <c r="AO94" s="214"/>
      <c r="AP94" s="214"/>
      <c r="AQ94" s="39"/>
      <c r="AS94" s="107">
        <v>0</v>
      </c>
      <c r="AT94" s="108" t="s">
        <v>88</v>
      </c>
      <c r="AU94" s="108" t="s">
        <v>42</v>
      </c>
      <c r="AV94" s="109">
        <f>ROUND(IF(AU94="nulová",0,IF(OR(AU94="základná",AU94="zákl. prenesená"),AG94*L31,AG94*L32)),2)</f>
        <v>0</v>
      </c>
      <c r="BV94" s="21" t="s">
        <v>91</v>
      </c>
      <c r="BY94" s="103">
        <f>IF(AU94="základná",AV94,0)</f>
        <v>0</v>
      </c>
      <c r="BZ94" s="103">
        <f>IF(AU94="znížená",AV94,0)</f>
        <v>0</v>
      </c>
      <c r="CA94" s="103">
        <f>IF(AU94="zákl. prenesená",AV94,0)</f>
        <v>0</v>
      </c>
      <c r="CB94" s="103">
        <f>IF(AU94="zníž. prenesená",AV94,0)</f>
        <v>0</v>
      </c>
      <c r="CC94" s="103">
        <f>IF(AU94="nulová",AV94,0)</f>
        <v>0</v>
      </c>
      <c r="CD94" s="103">
        <f>IF(AU94="základná",AG94,0)</f>
        <v>0</v>
      </c>
      <c r="CE94" s="103">
        <f>IF(AU94="znížená",AG94,0)</f>
        <v>0</v>
      </c>
      <c r="CF94" s="103">
        <f>IF(AU94="zákl. prenesená",AG94,0)</f>
        <v>0</v>
      </c>
      <c r="CG94" s="103">
        <f>IF(AU94="zníž. prenesená",AG94,0)</f>
        <v>0</v>
      </c>
      <c r="CH94" s="103">
        <f>IF(AU94="nulová",AG94,0)</f>
        <v>0</v>
      </c>
      <c r="CI94" s="21">
        <f>IF(AU94="základná",1,IF(AU94="znížená",2,IF(AU94="zákl. prenesená",4,IF(AU94="zníž. prenesená",5,3))))</f>
        <v>1</v>
      </c>
      <c r="CJ94" s="21">
        <f>IF(AT94="stavebná časť",1,IF(8894="investičná časť",2,3))</f>
        <v>1</v>
      </c>
      <c r="CK94" s="21" t="str">
        <f>IF(D94="Vyplň vlastné","","x")</f>
        <v/>
      </c>
    </row>
    <row r="95" spans="1:89" s="1" customFormat="1" ht="10.95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0" t="s">
        <v>92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216">
        <f>ROUND(AG87+AG90,2)</f>
        <v>0</v>
      </c>
      <c r="AH96" s="216"/>
      <c r="AI96" s="216"/>
      <c r="AJ96" s="216"/>
      <c r="AK96" s="216"/>
      <c r="AL96" s="216"/>
      <c r="AM96" s="216"/>
      <c r="AN96" s="216">
        <f>AN87+AN90</f>
        <v>0</v>
      </c>
      <c r="AO96" s="216"/>
      <c r="AP96" s="216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mergeCells count="58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G96:AM96"/>
    <mergeCell ref="AN96:AP9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94:AM94"/>
    <mergeCell ref="AG91:AM91"/>
    <mergeCell ref="D92:AB92"/>
    <mergeCell ref="D93:AB93"/>
    <mergeCell ref="D94:AB94"/>
    <mergeCell ref="AG90:AM90"/>
    <mergeCell ref="AN90:AP90"/>
    <mergeCell ref="AN91:AP91"/>
    <mergeCell ref="AG92:AM92"/>
    <mergeCell ref="AN92:AP92"/>
    <mergeCell ref="AG93:AM93"/>
    <mergeCell ref="AN93:AP93"/>
    <mergeCell ref="AN94:AP94"/>
    <mergeCell ref="AS82:AT84"/>
    <mergeCell ref="AM83:AP83"/>
    <mergeCell ref="AG85:AM85"/>
    <mergeCell ref="AN85:AP85"/>
    <mergeCell ref="D88:H88"/>
    <mergeCell ref="J88:AF88"/>
    <mergeCell ref="AN88:AP88"/>
    <mergeCell ref="AG88:AM88"/>
    <mergeCell ref="AG87:AM87"/>
    <mergeCell ref="AN87:AP87"/>
    <mergeCell ref="AM82:AP8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2019-017 - Modernizácia S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7"/>
  <sheetViews>
    <sheetView showGridLines="0" tabSelected="1" workbookViewId="0">
      <pane ySplit="1" topLeftCell="A213" activePane="bottomLeft" state="frozen"/>
      <selection pane="bottomLeft" activeCell="H123" sqref="H123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2"/>
      <c r="B1" s="14"/>
      <c r="C1" s="14"/>
      <c r="D1" s="15" t="s">
        <v>1</v>
      </c>
      <c r="E1" s="14"/>
      <c r="F1" s="16" t="s">
        <v>93</v>
      </c>
      <c r="G1" s="16"/>
      <c r="H1" s="284" t="s">
        <v>94</v>
      </c>
      <c r="I1" s="284"/>
      <c r="J1" s="284"/>
      <c r="K1" s="284"/>
      <c r="L1" s="16" t="s">
        <v>95</v>
      </c>
      <c r="M1" s="14"/>
      <c r="N1" s="14"/>
      <c r="O1" s="15" t="s">
        <v>96</v>
      </c>
      <c r="P1" s="14"/>
      <c r="Q1" s="14"/>
      <c r="R1" s="14"/>
      <c r="S1" s="16" t="s">
        <v>97</v>
      </c>
      <c r="T1" s="16"/>
      <c r="U1" s="112"/>
      <c r="V1" s="11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233" t="s">
        <v>8</v>
      </c>
      <c r="T2" s="234"/>
      <c r="U2" s="234"/>
      <c r="V2" s="234"/>
      <c r="W2" s="234"/>
      <c r="X2" s="234"/>
      <c r="Y2" s="234"/>
      <c r="Z2" s="234"/>
      <c r="AA2" s="234"/>
      <c r="AB2" s="234"/>
      <c r="AC2" s="234"/>
      <c r="AT2" s="21" t="s">
        <v>79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77</v>
      </c>
    </row>
    <row r="4" spans="1:66" ht="36.9" customHeight="1">
      <c r="B4" s="25"/>
      <c r="C4" s="226" t="s">
        <v>98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6"/>
      <c r="T4" s="20" t="s">
        <v>13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s="1" customFormat="1" ht="32.85" customHeight="1">
      <c r="B6" s="37"/>
      <c r="C6" s="38"/>
      <c r="D6" s="31" t="s">
        <v>18</v>
      </c>
      <c r="E6" s="38"/>
      <c r="F6" s="217" t="s">
        <v>19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38"/>
      <c r="R6" s="39"/>
    </row>
    <row r="7" spans="1:66" s="1" customFormat="1" ht="14.4" customHeight="1">
      <c r="B7" s="37"/>
      <c r="C7" s="38"/>
      <c r="D7" s="32" t="s">
        <v>20</v>
      </c>
      <c r="E7" s="38"/>
      <c r="F7" s="30" t="s">
        <v>5</v>
      </c>
      <c r="G7" s="38"/>
      <c r="H7" s="38"/>
      <c r="I7" s="38"/>
      <c r="J7" s="38"/>
      <c r="K7" s="38"/>
      <c r="L7" s="38"/>
      <c r="M7" s="32" t="s">
        <v>21</v>
      </c>
      <c r="N7" s="38"/>
      <c r="O7" s="30" t="s">
        <v>5</v>
      </c>
      <c r="P7" s="38"/>
      <c r="Q7" s="38"/>
      <c r="R7" s="39"/>
    </row>
    <row r="8" spans="1:66" s="1" customFormat="1" ht="14.4" customHeight="1">
      <c r="B8" s="37"/>
      <c r="C8" s="38"/>
      <c r="D8" s="32" t="s">
        <v>22</v>
      </c>
      <c r="E8" s="38"/>
      <c r="F8" s="30" t="s">
        <v>23</v>
      </c>
      <c r="G8" s="38"/>
      <c r="H8" s="38"/>
      <c r="I8" s="38"/>
      <c r="J8" s="38"/>
      <c r="K8" s="38"/>
      <c r="L8" s="38"/>
      <c r="M8" s="32" t="s">
        <v>24</v>
      </c>
      <c r="N8" s="38"/>
      <c r="O8" s="286" t="str">
        <f>'Rekapitulácia stavby'!AN8</f>
        <v>27. 3. 2019</v>
      </c>
      <c r="P8" s="274"/>
      <c r="Q8" s="38"/>
      <c r="R8" s="39"/>
    </row>
    <row r="9" spans="1:66" s="1" customFormat="1" ht="10.95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" customHeight="1">
      <c r="B10" s="37"/>
      <c r="C10" s="38"/>
      <c r="D10" s="32" t="s">
        <v>26</v>
      </c>
      <c r="E10" s="38"/>
      <c r="F10" s="38"/>
      <c r="G10" s="38"/>
      <c r="H10" s="38"/>
      <c r="I10" s="38"/>
      <c r="J10" s="38"/>
      <c r="K10" s="38"/>
      <c r="L10" s="38"/>
      <c r="M10" s="32" t="s">
        <v>27</v>
      </c>
      <c r="N10" s="38"/>
      <c r="O10" s="235" t="s">
        <v>5</v>
      </c>
      <c r="P10" s="235"/>
      <c r="Q10" s="38"/>
      <c r="R10" s="39"/>
    </row>
    <row r="11" spans="1:66" s="1" customFormat="1" ht="18" customHeight="1">
      <c r="B11" s="37"/>
      <c r="C11" s="38"/>
      <c r="D11" s="38"/>
      <c r="E11" s="30" t="s">
        <v>28</v>
      </c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35" t="s">
        <v>5</v>
      </c>
      <c r="P11" s="235"/>
      <c r="Q11" s="38"/>
      <c r="R11" s="39"/>
    </row>
    <row r="12" spans="1:66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" customHeight="1">
      <c r="B13" s="37"/>
      <c r="C13" s="38"/>
      <c r="D13" s="32" t="s">
        <v>30</v>
      </c>
      <c r="E13" s="38"/>
      <c r="F13" s="38"/>
      <c r="G13" s="38"/>
      <c r="H13" s="38"/>
      <c r="I13" s="38"/>
      <c r="J13" s="38"/>
      <c r="K13" s="38"/>
      <c r="L13" s="38"/>
      <c r="M13" s="32" t="s">
        <v>27</v>
      </c>
      <c r="N13" s="38"/>
      <c r="O13" s="287" t="str">
        <f>IF('Rekapitulácia stavby'!AN13="","",'Rekapitulácia stavby'!AN13)</f>
        <v>Vyplň údaj</v>
      </c>
      <c r="P13" s="235"/>
      <c r="Q13" s="38"/>
      <c r="R13" s="39"/>
    </row>
    <row r="14" spans="1:66" s="1" customFormat="1" ht="18" customHeight="1">
      <c r="B14" s="37"/>
      <c r="C14" s="38"/>
      <c r="D14" s="38"/>
      <c r="E14" s="287" t="str">
        <f>IF('Rekapitulácia stavby'!E14="","",'Rekapitulácia stavby'!E14)</f>
        <v>Vyplň údaj</v>
      </c>
      <c r="F14" s="288"/>
      <c r="G14" s="288"/>
      <c r="H14" s="288"/>
      <c r="I14" s="288"/>
      <c r="J14" s="288"/>
      <c r="K14" s="288"/>
      <c r="L14" s="288"/>
      <c r="M14" s="32" t="s">
        <v>29</v>
      </c>
      <c r="N14" s="38"/>
      <c r="O14" s="287" t="str">
        <f>IF('Rekapitulácia stavby'!AN14="","",'Rekapitulácia stavby'!AN14)</f>
        <v>Vyplň údaj</v>
      </c>
      <c r="P14" s="235"/>
      <c r="Q14" s="38"/>
      <c r="R14" s="39"/>
    </row>
    <row r="15" spans="1:66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" customHeight="1">
      <c r="B16" s="37"/>
      <c r="C16" s="38"/>
      <c r="D16" s="32" t="s">
        <v>32</v>
      </c>
      <c r="E16" s="38"/>
      <c r="F16" s="38"/>
      <c r="G16" s="38"/>
      <c r="H16" s="38"/>
      <c r="I16" s="38"/>
      <c r="J16" s="38"/>
      <c r="K16" s="38"/>
      <c r="L16" s="38"/>
      <c r="M16" s="32" t="s">
        <v>27</v>
      </c>
      <c r="N16" s="38"/>
      <c r="O16" s="235" t="str">
        <f>IF('Rekapitulácia stavby'!AN16="","",'Rekapitulácia stavby'!AN16)</f>
        <v/>
      </c>
      <c r="P16" s="235"/>
      <c r="Q16" s="38"/>
      <c r="R16" s="39"/>
    </row>
    <row r="17" spans="2:18" s="1" customFormat="1" ht="18" customHeight="1">
      <c r="B17" s="37"/>
      <c r="C17" s="38"/>
      <c r="D17" s="38"/>
      <c r="E17" s="30" t="str">
        <f>IF('Rekapitulácia stavby'!E17="","",'Rekapitulácia stavby'!E17)</f>
        <v xml:space="preserve"> </v>
      </c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35" t="str">
        <f>IF('Rekapitulácia stavby'!AN17="","",'Rekapitulácia stavby'!AN17)</f>
        <v/>
      </c>
      <c r="P17" s="235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35</v>
      </c>
      <c r="E19" s="38"/>
      <c r="F19" s="38"/>
      <c r="G19" s="38"/>
      <c r="H19" s="38"/>
      <c r="I19" s="38"/>
      <c r="J19" s="38"/>
      <c r="K19" s="38"/>
      <c r="L19" s="38"/>
      <c r="M19" s="32" t="s">
        <v>27</v>
      </c>
      <c r="N19" s="38"/>
      <c r="O19" s="235" t="s">
        <v>5</v>
      </c>
      <c r="P19" s="235"/>
      <c r="Q19" s="38"/>
      <c r="R19" s="39"/>
    </row>
    <row r="20" spans="2:18" s="1" customFormat="1" ht="18" customHeight="1">
      <c r="B20" s="37"/>
      <c r="C20" s="38"/>
      <c r="D20" s="38"/>
      <c r="E20" s="30" t="s">
        <v>36</v>
      </c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35" t="s">
        <v>5</v>
      </c>
      <c r="P20" s="235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37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40" t="s">
        <v>5</v>
      </c>
      <c r="F23" s="240"/>
      <c r="G23" s="240"/>
      <c r="H23" s="240"/>
      <c r="I23" s="240"/>
      <c r="J23" s="240"/>
      <c r="K23" s="240"/>
      <c r="L23" s="240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3" t="s">
        <v>99</v>
      </c>
      <c r="E26" s="38"/>
      <c r="F26" s="38"/>
      <c r="G26" s="38"/>
      <c r="H26" s="38"/>
      <c r="I26" s="38"/>
      <c r="J26" s="38"/>
      <c r="K26" s="38"/>
      <c r="L26" s="38"/>
      <c r="M26" s="241">
        <f>N87</f>
        <v>0</v>
      </c>
      <c r="N26" s="241"/>
      <c r="O26" s="241"/>
      <c r="P26" s="241"/>
      <c r="Q26" s="38"/>
      <c r="R26" s="39"/>
    </row>
    <row r="27" spans="2:18" s="1" customFormat="1" ht="14.4" customHeight="1">
      <c r="B27" s="37"/>
      <c r="C27" s="38"/>
      <c r="D27" s="36" t="s">
        <v>87</v>
      </c>
      <c r="E27" s="38"/>
      <c r="F27" s="38"/>
      <c r="G27" s="38"/>
      <c r="H27" s="38"/>
      <c r="I27" s="38"/>
      <c r="J27" s="38"/>
      <c r="K27" s="38"/>
      <c r="L27" s="38"/>
      <c r="M27" s="241">
        <f>N99</f>
        <v>0</v>
      </c>
      <c r="N27" s="241"/>
      <c r="O27" s="241"/>
      <c r="P27" s="241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4" t="s">
        <v>40</v>
      </c>
      <c r="E29" s="38"/>
      <c r="F29" s="38"/>
      <c r="G29" s="38"/>
      <c r="H29" s="38"/>
      <c r="I29" s="38"/>
      <c r="J29" s="38"/>
      <c r="K29" s="38"/>
      <c r="L29" s="38"/>
      <c r="M29" s="285">
        <f>ROUND(M26+M27,2)</f>
        <v>0</v>
      </c>
      <c r="N29" s="276"/>
      <c r="O29" s="276"/>
      <c r="P29" s="276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41</v>
      </c>
      <c r="E31" s="44" t="s">
        <v>42</v>
      </c>
      <c r="F31" s="45">
        <v>0.2</v>
      </c>
      <c r="G31" s="115" t="s">
        <v>43</v>
      </c>
      <c r="H31" s="283">
        <f>ROUND((((SUM(BE99:BE106)+SUM(BE123:BE230))+SUM(BE232:BE236))),2)</f>
        <v>0</v>
      </c>
      <c r="I31" s="276"/>
      <c r="J31" s="276"/>
      <c r="K31" s="38"/>
      <c r="L31" s="38"/>
      <c r="M31" s="283">
        <f>ROUND(((ROUND((SUM(BE99:BE106)+SUM(BE123:BE230)), 2)*F31)+SUM(BE232:BE236)*F31),2)</f>
        <v>0</v>
      </c>
      <c r="N31" s="276"/>
      <c r="O31" s="276"/>
      <c r="P31" s="276"/>
      <c r="Q31" s="38"/>
      <c r="R31" s="39"/>
    </row>
    <row r="32" spans="2:18" s="1" customFormat="1" ht="14.4" customHeight="1">
      <c r="B32" s="37"/>
      <c r="C32" s="38"/>
      <c r="D32" s="38"/>
      <c r="E32" s="44" t="s">
        <v>44</v>
      </c>
      <c r="F32" s="45">
        <v>0.2</v>
      </c>
      <c r="G32" s="115" t="s">
        <v>43</v>
      </c>
      <c r="H32" s="283">
        <f>ROUND((((SUM(BF99:BF106)+SUM(BF123:BF230))+SUM(BF232:BF236))),2)</f>
        <v>0</v>
      </c>
      <c r="I32" s="276"/>
      <c r="J32" s="276"/>
      <c r="K32" s="38"/>
      <c r="L32" s="38"/>
      <c r="M32" s="283">
        <f>ROUND(((ROUND((SUM(BF99:BF106)+SUM(BF123:BF230)), 2)*F32)+SUM(BF232:BF236)*F32),2)</f>
        <v>0</v>
      </c>
      <c r="N32" s="276"/>
      <c r="O32" s="276"/>
      <c r="P32" s="276"/>
      <c r="Q32" s="38"/>
      <c r="R32" s="39"/>
    </row>
    <row r="33" spans="2:18" s="1" customFormat="1" ht="14.4" hidden="1" customHeight="1">
      <c r="B33" s="37"/>
      <c r="C33" s="38"/>
      <c r="D33" s="38"/>
      <c r="E33" s="44" t="s">
        <v>45</v>
      </c>
      <c r="F33" s="45">
        <v>0.2</v>
      </c>
      <c r="G33" s="115" t="s">
        <v>43</v>
      </c>
      <c r="H33" s="283">
        <f>ROUND((((SUM(BG99:BG106)+SUM(BG123:BG230))+SUM(BG232:BG236))),2)</f>
        <v>0</v>
      </c>
      <c r="I33" s="276"/>
      <c r="J33" s="276"/>
      <c r="K33" s="38"/>
      <c r="L33" s="38"/>
      <c r="M33" s="283">
        <v>0</v>
      </c>
      <c r="N33" s="276"/>
      <c r="O33" s="276"/>
      <c r="P33" s="276"/>
      <c r="Q33" s="38"/>
      <c r="R33" s="39"/>
    </row>
    <row r="34" spans="2:18" s="1" customFormat="1" ht="14.4" hidden="1" customHeight="1">
      <c r="B34" s="37"/>
      <c r="C34" s="38"/>
      <c r="D34" s="38"/>
      <c r="E34" s="44" t="s">
        <v>46</v>
      </c>
      <c r="F34" s="45">
        <v>0.2</v>
      </c>
      <c r="G34" s="115" t="s">
        <v>43</v>
      </c>
      <c r="H34" s="283">
        <f>ROUND((((SUM(BH99:BH106)+SUM(BH123:BH230))+SUM(BH232:BH236))),2)</f>
        <v>0</v>
      </c>
      <c r="I34" s="276"/>
      <c r="J34" s="276"/>
      <c r="K34" s="38"/>
      <c r="L34" s="38"/>
      <c r="M34" s="283">
        <v>0</v>
      </c>
      <c r="N34" s="276"/>
      <c r="O34" s="276"/>
      <c r="P34" s="276"/>
      <c r="Q34" s="38"/>
      <c r="R34" s="39"/>
    </row>
    <row r="35" spans="2:18" s="1" customFormat="1" ht="14.4" hidden="1" customHeight="1">
      <c r="B35" s="37"/>
      <c r="C35" s="38"/>
      <c r="D35" s="38"/>
      <c r="E35" s="44" t="s">
        <v>47</v>
      </c>
      <c r="F35" s="45">
        <v>0</v>
      </c>
      <c r="G35" s="115" t="s">
        <v>43</v>
      </c>
      <c r="H35" s="283">
        <f>ROUND((((SUM(BI99:BI106)+SUM(BI123:BI230))+SUM(BI232:BI236))),2)</f>
        <v>0</v>
      </c>
      <c r="I35" s="276"/>
      <c r="J35" s="276"/>
      <c r="K35" s="38"/>
      <c r="L35" s="38"/>
      <c r="M35" s="283">
        <v>0</v>
      </c>
      <c r="N35" s="276"/>
      <c r="O35" s="276"/>
      <c r="P35" s="276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1"/>
      <c r="D37" s="116" t="s">
        <v>48</v>
      </c>
      <c r="E37" s="77"/>
      <c r="F37" s="77"/>
      <c r="G37" s="117" t="s">
        <v>49</v>
      </c>
      <c r="H37" s="118" t="s">
        <v>50</v>
      </c>
      <c r="I37" s="77"/>
      <c r="J37" s="77"/>
      <c r="K37" s="77"/>
      <c r="L37" s="279">
        <f>SUM(M29:M35)</f>
        <v>0</v>
      </c>
      <c r="M37" s="279"/>
      <c r="N37" s="279"/>
      <c r="O37" s="279"/>
      <c r="P37" s="280"/>
      <c r="Q37" s="111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4">
      <c r="B50" s="37"/>
      <c r="C50" s="38"/>
      <c r="D50" s="52" t="s">
        <v>51</v>
      </c>
      <c r="E50" s="53"/>
      <c r="F50" s="53"/>
      <c r="G50" s="53"/>
      <c r="H50" s="54"/>
      <c r="I50" s="38"/>
      <c r="J50" s="52" t="s">
        <v>52</v>
      </c>
      <c r="K50" s="53"/>
      <c r="L50" s="53"/>
      <c r="M50" s="53"/>
      <c r="N50" s="53"/>
      <c r="O50" s="53"/>
      <c r="P50" s="54"/>
      <c r="Q50" s="38"/>
      <c r="R50" s="39"/>
    </row>
    <row r="51" spans="2:18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4.4">
      <c r="B59" s="37"/>
      <c r="C59" s="38"/>
      <c r="D59" s="57" t="s">
        <v>53</v>
      </c>
      <c r="E59" s="58"/>
      <c r="F59" s="58"/>
      <c r="G59" s="59" t="s">
        <v>54</v>
      </c>
      <c r="H59" s="60"/>
      <c r="I59" s="38"/>
      <c r="J59" s="57" t="s">
        <v>53</v>
      </c>
      <c r="K59" s="58"/>
      <c r="L59" s="58"/>
      <c r="M59" s="58"/>
      <c r="N59" s="59" t="s">
        <v>54</v>
      </c>
      <c r="O59" s="58"/>
      <c r="P59" s="60"/>
      <c r="Q59" s="38"/>
      <c r="R59" s="39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4">
      <c r="B61" s="37"/>
      <c r="C61" s="38"/>
      <c r="D61" s="52" t="s">
        <v>55</v>
      </c>
      <c r="E61" s="53"/>
      <c r="F61" s="53"/>
      <c r="G61" s="53"/>
      <c r="H61" s="54"/>
      <c r="I61" s="38"/>
      <c r="J61" s="52" t="s">
        <v>56</v>
      </c>
      <c r="K61" s="53"/>
      <c r="L61" s="53"/>
      <c r="M61" s="53"/>
      <c r="N61" s="53"/>
      <c r="O61" s="53"/>
      <c r="P61" s="54"/>
      <c r="Q61" s="38"/>
      <c r="R61" s="39"/>
    </row>
    <row r="62" spans="2:18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4.4">
      <c r="B70" s="37"/>
      <c r="C70" s="38"/>
      <c r="D70" s="57" t="s">
        <v>53</v>
      </c>
      <c r="E70" s="58"/>
      <c r="F70" s="58"/>
      <c r="G70" s="59" t="s">
        <v>54</v>
      </c>
      <c r="H70" s="60"/>
      <c r="I70" s="38"/>
      <c r="J70" s="57" t="s">
        <v>53</v>
      </c>
      <c r="K70" s="58"/>
      <c r="L70" s="58"/>
      <c r="M70" s="58"/>
      <c r="N70" s="59" t="s">
        <v>54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" customHeight="1">
      <c r="B76" s="37"/>
      <c r="C76" s="226" t="s">
        <v>100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39"/>
    </row>
    <row r="77" spans="2:18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6.9" customHeight="1">
      <c r="B78" s="37"/>
      <c r="C78" s="71" t="s">
        <v>18</v>
      </c>
      <c r="D78" s="38"/>
      <c r="E78" s="38"/>
      <c r="F78" s="228" t="str">
        <f>F6</f>
        <v>Modernizácia SOŠ Strojníckej v Skalici - Strecha</v>
      </c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38"/>
      <c r="R78" s="39"/>
    </row>
    <row r="79" spans="2:18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</row>
    <row r="80" spans="2:18" s="1" customFormat="1" ht="18" customHeight="1">
      <c r="B80" s="37"/>
      <c r="C80" s="32" t="s">
        <v>22</v>
      </c>
      <c r="D80" s="38"/>
      <c r="E80" s="38"/>
      <c r="F80" s="30" t="str">
        <f>F8</f>
        <v>Skalica</v>
      </c>
      <c r="G80" s="38"/>
      <c r="H80" s="38"/>
      <c r="I80" s="38"/>
      <c r="J80" s="38"/>
      <c r="K80" s="32" t="s">
        <v>24</v>
      </c>
      <c r="L80" s="38"/>
      <c r="M80" s="274" t="str">
        <f>IF(O8="","",O8)</f>
        <v>27. 3. 2019</v>
      </c>
      <c r="N80" s="274"/>
      <c r="O80" s="274"/>
      <c r="P80" s="274"/>
      <c r="Q80" s="38"/>
      <c r="R80" s="39"/>
    </row>
    <row r="81" spans="2:47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</row>
    <row r="82" spans="2:47" s="1" customFormat="1" ht="13.2">
      <c r="B82" s="37"/>
      <c r="C82" s="32" t="s">
        <v>26</v>
      </c>
      <c r="D82" s="38"/>
      <c r="E82" s="38"/>
      <c r="F82" s="30" t="str">
        <f>E11</f>
        <v>SOŠ Strojnícka Skalica</v>
      </c>
      <c r="G82" s="38"/>
      <c r="H82" s="38"/>
      <c r="I82" s="38"/>
      <c r="J82" s="38"/>
      <c r="K82" s="32" t="s">
        <v>32</v>
      </c>
      <c r="L82" s="38"/>
      <c r="M82" s="235" t="str">
        <f>E17</f>
        <v xml:space="preserve"> </v>
      </c>
      <c r="N82" s="235"/>
      <c r="O82" s="235"/>
      <c r="P82" s="235"/>
      <c r="Q82" s="235"/>
      <c r="R82" s="39"/>
    </row>
    <row r="83" spans="2:47" s="1" customFormat="1" ht="14.4" customHeight="1">
      <c r="B83" s="37"/>
      <c r="C83" s="32" t="s">
        <v>30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35</v>
      </c>
      <c r="L83" s="38"/>
      <c r="M83" s="235" t="str">
        <f>E20</f>
        <v>Ing. Miroslava Bederková</v>
      </c>
      <c r="N83" s="235"/>
      <c r="O83" s="235"/>
      <c r="P83" s="235"/>
      <c r="Q83" s="235"/>
      <c r="R83" s="39"/>
    </row>
    <row r="84" spans="2:47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</row>
    <row r="85" spans="2:47" s="1" customFormat="1" ht="29.25" customHeight="1">
      <c r="B85" s="37"/>
      <c r="C85" s="281" t="s">
        <v>101</v>
      </c>
      <c r="D85" s="282"/>
      <c r="E85" s="282"/>
      <c r="F85" s="282"/>
      <c r="G85" s="282"/>
      <c r="H85" s="111"/>
      <c r="I85" s="111"/>
      <c r="J85" s="111"/>
      <c r="K85" s="111"/>
      <c r="L85" s="111"/>
      <c r="M85" s="111"/>
      <c r="N85" s="281" t="s">
        <v>102</v>
      </c>
      <c r="O85" s="282"/>
      <c r="P85" s="282"/>
      <c r="Q85" s="282"/>
      <c r="R85" s="39"/>
    </row>
    <row r="86" spans="2:47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</row>
    <row r="87" spans="2:47" s="1" customFormat="1" ht="29.25" customHeight="1">
      <c r="B87" s="37"/>
      <c r="C87" s="119" t="s">
        <v>103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11">
        <f>N123</f>
        <v>0</v>
      </c>
      <c r="O87" s="271"/>
      <c r="P87" s="271"/>
      <c r="Q87" s="271"/>
      <c r="R87" s="39"/>
      <c r="AU87" s="21" t="s">
        <v>104</v>
      </c>
    </row>
    <row r="88" spans="2:47" s="6" customFormat="1" ht="24.9" customHeight="1">
      <c r="B88" s="120"/>
      <c r="C88" s="121"/>
      <c r="D88" s="122" t="s">
        <v>105</v>
      </c>
      <c r="E88" s="121"/>
      <c r="F88" s="121"/>
      <c r="G88" s="121"/>
      <c r="H88" s="121"/>
      <c r="I88" s="121"/>
      <c r="J88" s="121"/>
      <c r="K88" s="121"/>
      <c r="L88" s="121"/>
      <c r="M88" s="121"/>
      <c r="N88" s="277">
        <f>N124</f>
        <v>0</v>
      </c>
      <c r="O88" s="270"/>
      <c r="P88" s="270"/>
      <c r="Q88" s="270"/>
      <c r="R88" s="123"/>
    </row>
    <row r="89" spans="2:47" s="7" customFormat="1" ht="19.95" customHeight="1">
      <c r="B89" s="124"/>
      <c r="C89" s="125"/>
      <c r="D89" s="99" t="s">
        <v>106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14">
        <f>N125</f>
        <v>0</v>
      </c>
      <c r="O89" s="278"/>
      <c r="P89" s="278"/>
      <c r="Q89" s="278"/>
      <c r="R89" s="126"/>
    </row>
    <row r="90" spans="2:47" s="6" customFormat="1" ht="24.9" customHeight="1">
      <c r="B90" s="120"/>
      <c r="C90" s="121"/>
      <c r="D90" s="122" t="s">
        <v>107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77">
        <f>N134</f>
        <v>0</v>
      </c>
      <c r="O90" s="270"/>
      <c r="P90" s="270"/>
      <c r="Q90" s="270"/>
      <c r="R90" s="123"/>
    </row>
    <row r="91" spans="2:47" s="7" customFormat="1" ht="19.95" customHeight="1">
      <c r="B91" s="124"/>
      <c r="C91" s="125"/>
      <c r="D91" s="99" t="s">
        <v>108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14">
        <f>N135</f>
        <v>0</v>
      </c>
      <c r="O91" s="278"/>
      <c r="P91" s="278"/>
      <c r="Q91" s="278"/>
      <c r="R91" s="126"/>
    </row>
    <row r="92" spans="2:47" s="7" customFormat="1" ht="19.95" customHeight="1">
      <c r="B92" s="124"/>
      <c r="C92" s="125"/>
      <c r="D92" s="99" t="s">
        <v>109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14">
        <f>N152</f>
        <v>0</v>
      </c>
      <c r="O92" s="278"/>
      <c r="P92" s="278"/>
      <c r="Q92" s="278"/>
      <c r="R92" s="126"/>
    </row>
    <row r="93" spans="2:47" s="7" customFormat="1" ht="19.95" customHeight="1">
      <c r="B93" s="124"/>
      <c r="C93" s="125"/>
      <c r="D93" s="99" t="s">
        <v>110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14">
        <f>N173</f>
        <v>0</v>
      </c>
      <c r="O93" s="278"/>
      <c r="P93" s="278"/>
      <c r="Q93" s="278"/>
      <c r="R93" s="126"/>
    </row>
    <row r="94" spans="2:47" s="7" customFormat="1" ht="19.95" customHeight="1">
      <c r="B94" s="124"/>
      <c r="C94" s="125"/>
      <c r="D94" s="99" t="s">
        <v>111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14">
        <f>N195</f>
        <v>0</v>
      </c>
      <c r="O94" s="278"/>
      <c r="P94" s="278"/>
      <c r="Q94" s="278"/>
      <c r="R94" s="126"/>
    </row>
    <row r="95" spans="2:47" s="6" customFormat="1" ht="24.9" customHeight="1">
      <c r="B95" s="120"/>
      <c r="C95" s="121"/>
      <c r="D95" s="122" t="s">
        <v>112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77">
        <f>N198</f>
        <v>0</v>
      </c>
      <c r="O95" s="270"/>
      <c r="P95" s="270"/>
      <c r="Q95" s="270"/>
      <c r="R95" s="123"/>
    </row>
    <row r="96" spans="2:47" s="7" customFormat="1" ht="19.95" customHeight="1">
      <c r="B96" s="124"/>
      <c r="C96" s="125"/>
      <c r="D96" s="99" t="s">
        <v>113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14">
        <f>N202</f>
        <v>0</v>
      </c>
      <c r="O96" s="278"/>
      <c r="P96" s="278"/>
      <c r="Q96" s="278"/>
      <c r="R96" s="126"/>
    </row>
    <row r="97" spans="2:65" s="6" customFormat="1" ht="21.75" customHeight="1">
      <c r="B97" s="120"/>
      <c r="C97" s="121"/>
      <c r="D97" s="122" t="s">
        <v>114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66">
        <f>N231</f>
        <v>0</v>
      </c>
      <c r="O97" s="270"/>
      <c r="P97" s="270"/>
      <c r="Q97" s="270"/>
      <c r="R97" s="123"/>
    </row>
    <row r="98" spans="2:65" s="1" customFormat="1" ht="21.75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9"/>
    </row>
    <row r="99" spans="2:65" s="1" customFormat="1" ht="29.25" customHeight="1">
      <c r="B99" s="37"/>
      <c r="C99" s="119" t="s">
        <v>115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271">
        <f>ROUND(N100+N101+N102+N103+N104+N105,2)</f>
        <v>0</v>
      </c>
      <c r="O99" s="272"/>
      <c r="P99" s="272"/>
      <c r="Q99" s="272"/>
      <c r="R99" s="39"/>
      <c r="T99" s="127"/>
      <c r="U99" s="128" t="s">
        <v>41</v>
      </c>
    </row>
    <row r="100" spans="2:65" s="1" customFormat="1" ht="18" customHeight="1">
      <c r="B100" s="129"/>
      <c r="C100" s="130"/>
      <c r="D100" s="212" t="s">
        <v>116</v>
      </c>
      <c r="E100" s="275"/>
      <c r="F100" s="275"/>
      <c r="G100" s="275"/>
      <c r="H100" s="275"/>
      <c r="I100" s="130"/>
      <c r="J100" s="130"/>
      <c r="K100" s="130"/>
      <c r="L100" s="130"/>
      <c r="M100" s="130"/>
      <c r="N100" s="215">
        <f>ROUND(N87*T100,2)</f>
        <v>0</v>
      </c>
      <c r="O100" s="273"/>
      <c r="P100" s="273"/>
      <c r="Q100" s="273"/>
      <c r="R100" s="132"/>
      <c r="S100" s="133"/>
      <c r="T100" s="134"/>
      <c r="U100" s="135" t="s">
        <v>44</v>
      </c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6" t="s">
        <v>117</v>
      </c>
      <c r="AZ100" s="133"/>
      <c r="BA100" s="133"/>
      <c r="BB100" s="133"/>
      <c r="BC100" s="133"/>
      <c r="BD100" s="133"/>
      <c r="BE100" s="137">
        <f t="shared" ref="BE100:BE105" si="0">IF(U100="základná",N100,0)</f>
        <v>0</v>
      </c>
      <c r="BF100" s="137">
        <f t="shared" ref="BF100:BF105" si="1">IF(U100="znížená",N100,0)</f>
        <v>0</v>
      </c>
      <c r="BG100" s="137">
        <f t="shared" ref="BG100:BG105" si="2">IF(U100="zákl. prenesená",N100,0)</f>
        <v>0</v>
      </c>
      <c r="BH100" s="137">
        <f t="shared" ref="BH100:BH105" si="3">IF(U100="zníž. prenesená",N100,0)</f>
        <v>0</v>
      </c>
      <c r="BI100" s="137">
        <f t="shared" ref="BI100:BI105" si="4">IF(U100="nulová",N100,0)</f>
        <v>0</v>
      </c>
      <c r="BJ100" s="136" t="s">
        <v>118</v>
      </c>
      <c r="BK100" s="133"/>
      <c r="BL100" s="133"/>
      <c r="BM100" s="133"/>
    </row>
    <row r="101" spans="2:65" s="1" customFormat="1" ht="18" customHeight="1">
      <c r="B101" s="129"/>
      <c r="C101" s="130"/>
      <c r="D101" s="212" t="s">
        <v>119</v>
      </c>
      <c r="E101" s="275"/>
      <c r="F101" s="275"/>
      <c r="G101" s="275"/>
      <c r="H101" s="275"/>
      <c r="I101" s="130"/>
      <c r="J101" s="130"/>
      <c r="K101" s="130"/>
      <c r="L101" s="130"/>
      <c r="M101" s="130"/>
      <c r="N101" s="215">
        <f>ROUND(N87*T101,2)</f>
        <v>0</v>
      </c>
      <c r="O101" s="273"/>
      <c r="P101" s="273"/>
      <c r="Q101" s="273"/>
      <c r="R101" s="132"/>
      <c r="S101" s="133"/>
      <c r="T101" s="134"/>
      <c r="U101" s="135" t="s">
        <v>44</v>
      </c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6" t="s">
        <v>117</v>
      </c>
      <c r="AZ101" s="133"/>
      <c r="BA101" s="133"/>
      <c r="BB101" s="133"/>
      <c r="BC101" s="133"/>
      <c r="BD101" s="133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118</v>
      </c>
      <c r="BK101" s="133"/>
      <c r="BL101" s="133"/>
      <c r="BM101" s="133"/>
    </row>
    <row r="102" spans="2:65" s="1" customFormat="1" ht="18" customHeight="1">
      <c r="B102" s="129"/>
      <c r="C102" s="130"/>
      <c r="D102" s="212" t="s">
        <v>120</v>
      </c>
      <c r="E102" s="275"/>
      <c r="F102" s="275"/>
      <c r="G102" s="275"/>
      <c r="H102" s="275"/>
      <c r="I102" s="130"/>
      <c r="J102" s="130"/>
      <c r="K102" s="130"/>
      <c r="L102" s="130"/>
      <c r="M102" s="130"/>
      <c r="N102" s="215">
        <f>ROUND(N87*T102,2)</f>
        <v>0</v>
      </c>
      <c r="O102" s="273"/>
      <c r="P102" s="273"/>
      <c r="Q102" s="273"/>
      <c r="R102" s="132"/>
      <c r="S102" s="133"/>
      <c r="T102" s="134"/>
      <c r="U102" s="135" t="s">
        <v>44</v>
      </c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6" t="s">
        <v>117</v>
      </c>
      <c r="AZ102" s="133"/>
      <c r="BA102" s="133"/>
      <c r="BB102" s="133"/>
      <c r="BC102" s="133"/>
      <c r="BD102" s="133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118</v>
      </c>
      <c r="BK102" s="133"/>
      <c r="BL102" s="133"/>
      <c r="BM102" s="133"/>
    </row>
    <row r="103" spans="2:65" s="1" customFormat="1" ht="18" customHeight="1">
      <c r="B103" s="129"/>
      <c r="C103" s="130"/>
      <c r="D103" s="212" t="s">
        <v>121</v>
      </c>
      <c r="E103" s="275"/>
      <c r="F103" s="275"/>
      <c r="G103" s="275"/>
      <c r="H103" s="275"/>
      <c r="I103" s="130"/>
      <c r="J103" s="130"/>
      <c r="K103" s="130"/>
      <c r="L103" s="130"/>
      <c r="M103" s="130"/>
      <c r="N103" s="215">
        <f>ROUND(N87*T103,2)</f>
        <v>0</v>
      </c>
      <c r="O103" s="273"/>
      <c r="P103" s="273"/>
      <c r="Q103" s="273"/>
      <c r="R103" s="132"/>
      <c r="S103" s="133"/>
      <c r="T103" s="134"/>
      <c r="U103" s="135" t="s">
        <v>44</v>
      </c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6" t="s">
        <v>117</v>
      </c>
      <c r="AZ103" s="133"/>
      <c r="BA103" s="133"/>
      <c r="BB103" s="133"/>
      <c r="BC103" s="133"/>
      <c r="BD103" s="133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118</v>
      </c>
      <c r="BK103" s="133"/>
      <c r="BL103" s="133"/>
      <c r="BM103" s="133"/>
    </row>
    <row r="104" spans="2:65" s="1" customFormat="1" ht="18" customHeight="1">
      <c r="B104" s="129"/>
      <c r="C104" s="130"/>
      <c r="D104" s="212" t="s">
        <v>122</v>
      </c>
      <c r="E104" s="275"/>
      <c r="F104" s="275"/>
      <c r="G104" s="275"/>
      <c r="H104" s="275"/>
      <c r="I104" s="130"/>
      <c r="J104" s="130"/>
      <c r="K104" s="130"/>
      <c r="L104" s="130"/>
      <c r="M104" s="130"/>
      <c r="N104" s="215">
        <f>ROUND(N87*T104,2)</f>
        <v>0</v>
      </c>
      <c r="O104" s="273"/>
      <c r="P104" s="273"/>
      <c r="Q104" s="273"/>
      <c r="R104" s="132"/>
      <c r="S104" s="133"/>
      <c r="T104" s="134"/>
      <c r="U104" s="135" t="s">
        <v>44</v>
      </c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6" t="s">
        <v>117</v>
      </c>
      <c r="AZ104" s="133"/>
      <c r="BA104" s="133"/>
      <c r="BB104" s="133"/>
      <c r="BC104" s="133"/>
      <c r="BD104" s="133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118</v>
      </c>
      <c r="BK104" s="133"/>
      <c r="BL104" s="133"/>
      <c r="BM104" s="133"/>
    </row>
    <row r="105" spans="2:65" s="1" customFormat="1" ht="18" customHeight="1">
      <c r="B105" s="129"/>
      <c r="C105" s="130"/>
      <c r="D105" s="131" t="s">
        <v>123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215">
        <f>ROUND(N87*T105,2)</f>
        <v>0</v>
      </c>
      <c r="O105" s="273"/>
      <c r="P105" s="273"/>
      <c r="Q105" s="273"/>
      <c r="R105" s="132"/>
      <c r="S105" s="133"/>
      <c r="T105" s="138"/>
      <c r="U105" s="139" t="s">
        <v>44</v>
      </c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6" t="s">
        <v>124</v>
      </c>
      <c r="AZ105" s="133"/>
      <c r="BA105" s="133"/>
      <c r="BB105" s="133"/>
      <c r="BC105" s="133"/>
      <c r="BD105" s="133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118</v>
      </c>
      <c r="BK105" s="133"/>
      <c r="BL105" s="133"/>
      <c r="BM105" s="133"/>
    </row>
    <row r="106" spans="2:65" s="1" customForma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07" spans="2:65" s="1" customFormat="1" ht="29.25" customHeight="1">
      <c r="B107" s="37"/>
      <c r="C107" s="110" t="s">
        <v>92</v>
      </c>
      <c r="D107" s="111"/>
      <c r="E107" s="111"/>
      <c r="F107" s="111"/>
      <c r="G107" s="111"/>
      <c r="H107" s="111"/>
      <c r="I107" s="111"/>
      <c r="J107" s="111"/>
      <c r="K107" s="111"/>
      <c r="L107" s="216">
        <f>ROUND(SUM(N87+N99),2)</f>
        <v>0</v>
      </c>
      <c r="M107" s="216"/>
      <c r="N107" s="216"/>
      <c r="O107" s="216"/>
      <c r="P107" s="216"/>
      <c r="Q107" s="216"/>
      <c r="R107" s="39"/>
    </row>
    <row r="108" spans="2:65" s="1" customFormat="1" ht="6.9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12" spans="2:65" s="1" customFormat="1" ht="6.9" customHeight="1">
      <c r="B112" s="64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spans="2:65" s="1" customFormat="1" ht="36.9" customHeight="1">
      <c r="B113" s="37"/>
      <c r="C113" s="226" t="s">
        <v>456</v>
      </c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39"/>
    </row>
    <row r="114" spans="2:65" s="1" customFormat="1" ht="6.9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 ht="36.9" customHeight="1">
      <c r="B115" s="37"/>
      <c r="C115" s="71" t="s">
        <v>18</v>
      </c>
      <c r="D115" s="38"/>
      <c r="E115" s="38"/>
      <c r="F115" s="228" t="str">
        <f>F6</f>
        <v>Modernizácia SOŠ Strojníckej v Skalici - Strecha</v>
      </c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38"/>
      <c r="R115" s="39"/>
    </row>
    <row r="116" spans="2:65" s="1" customFormat="1" ht="6.9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1" customFormat="1" ht="18" customHeight="1">
      <c r="B117" s="37"/>
      <c r="C117" s="32" t="s">
        <v>22</v>
      </c>
      <c r="D117" s="38"/>
      <c r="E117" s="38"/>
      <c r="F117" s="30" t="str">
        <f>F8</f>
        <v>Skalica</v>
      </c>
      <c r="G117" s="38"/>
      <c r="H117" s="38"/>
      <c r="I117" s="38"/>
      <c r="J117" s="38"/>
      <c r="K117" s="32" t="s">
        <v>24</v>
      </c>
      <c r="L117" s="38"/>
      <c r="M117" s="274" t="str">
        <f>IF(O8="","",O8)</f>
        <v>27. 3. 2019</v>
      </c>
      <c r="N117" s="274"/>
      <c r="O117" s="274"/>
      <c r="P117" s="274"/>
      <c r="Q117" s="38"/>
      <c r="R117" s="39"/>
    </row>
    <row r="118" spans="2:65" s="1" customFormat="1" ht="6.9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65" s="1" customFormat="1" ht="13.2">
      <c r="B119" s="37"/>
      <c r="C119" s="32" t="s">
        <v>26</v>
      </c>
      <c r="D119" s="38"/>
      <c r="E119" s="38"/>
      <c r="F119" s="30" t="str">
        <f>E11</f>
        <v>SOŠ Strojnícka Skalica</v>
      </c>
      <c r="G119" s="38"/>
      <c r="H119" s="38"/>
      <c r="I119" s="38"/>
      <c r="J119" s="38"/>
      <c r="K119" s="32" t="s">
        <v>32</v>
      </c>
      <c r="L119" s="38"/>
      <c r="M119" s="235" t="str">
        <f>E17</f>
        <v xml:space="preserve"> </v>
      </c>
      <c r="N119" s="235"/>
      <c r="O119" s="235"/>
      <c r="P119" s="235"/>
      <c r="Q119" s="235"/>
      <c r="R119" s="39"/>
    </row>
    <row r="120" spans="2:65" s="1" customFormat="1" ht="14.4" customHeight="1">
      <c r="B120" s="37"/>
      <c r="C120" s="32" t="s">
        <v>30</v>
      </c>
      <c r="D120" s="38"/>
      <c r="E120" s="38"/>
      <c r="F120" s="30" t="str">
        <f>IF(E14="","",E14)</f>
        <v>Vyplň údaj</v>
      </c>
      <c r="G120" s="38"/>
      <c r="H120" s="38"/>
      <c r="I120" s="38"/>
      <c r="J120" s="38"/>
      <c r="K120" s="32" t="s">
        <v>35</v>
      </c>
      <c r="L120" s="38"/>
      <c r="M120" s="235" t="str">
        <f>E20</f>
        <v>Ing. Miroslava Bederková</v>
      </c>
      <c r="N120" s="235"/>
      <c r="O120" s="235"/>
      <c r="P120" s="235"/>
      <c r="Q120" s="235"/>
      <c r="R120" s="39"/>
    </row>
    <row r="121" spans="2:65" s="1" customFormat="1" ht="10.35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</row>
    <row r="122" spans="2:65" s="8" customFormat="1" ht="29.25" customHeight="1">
      <c r="B122" s="140"/>
      <c r="C122" s="141" t="s">
        <v>125</v>
      </c>
      <c r="D122" s="142" t="s">
        <v>126</v>
      </c>
      <c r="E122" s="142" t="s">
        <v>59</v>
      </c>
      <c r="F122" s="268" t="s">
        <v>127</v>
      </c>
      <c r="G122" s="268"/>
      <c r="H122" s="268"/>
      <c r="I122" s="268"/>
      <c r="J122" s="142" t="s">
        <v>128</v>
      </c>
      <c r="K122" s="142" t="s">
        <v>129</v>
      </c>
      <c r="L122" s="268" t="s">
        <v>130</v>
      </c>
      <c r="M122" s="268"/>
      <c r="N122" s="268" t="s">
        <v>102</v>
      </c>
      <c r="O122" s="268"/>
      <c r="P122" s="268"/>
      <c r="Q122" s="269"/>
      <c r="R122" s="143"/>
      <c r="T122" s="78" t="s">
        <v>131</v>
      </c>
      <c r="U122" s="79" t="s">
        <v>41</v>
      </c>
      <c r="V122" s="79" t="s">
        <v>132</v>
      </c>
      <c r="W122" s="79" t="s">
        <v>133</v>
      </c>
      <c r="X122" s="79" t="s">
        <v>134</v>
      </c>
      <c r="Y122" s="79" t="s">
        <v>135</v>
      </c>
      <c r="Z122" s="79" t="s">
        <v>136</v>
      </c>
      <c r="AA122" s="80" t="s">
        <v>137</v>
      </c>
    </row>
    <row r="123" spans="2:65" s="1" customFormat="1" ht="29.25" customHeight="1">
      <c r="B123" s="37"/>
      <c r="C123" s="82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264">
        <f>BK123</f>
        <v>0</v>
      </c>
      <c r="O123" s="265"/>
      <c r="P123" s="265"/>
      <c r="Q123" s="265"/>
      <c r="R123" s="39"/>
      <c r="T123" s="81"/>
      <c r="U123" s="53"/>
      <c r="V123" s="53"/>
      <c r="W123" s="144">
        <f>W124+W134+W198+W231</f>
        <v>0</v>
      </c>
      <c r="X123" s="53"/>
      <c r="Y123" s="144">
        <f>Y124+Y134+Y198+Y231</f>
        <v>98.784526000000014</v>
      </c>
      <c r="Z123" s="53"/>
      <c r="AA123" s="145">
        <f>AA124+AA134+AA198+AA231</f>
        <v>78.373440000000002</v>
      </c>
      <c r="AT123" s="21" t="s">
        <v>76</v>
      </c>
      <c r="AU123" s="21" t="s">
        <v>104</v>
      </c>
      <c r="BK123" s="146">
        <f>BK124+BK134+BK198+BK231</f>
        <v>0</v>
      </c>
    </row>
    <row r="124" spans="2:65" s="9" customFormat="1" ht="37.35" customHeight="1">
      <c r="B124" s="147"/>
      <c r="C124" s="148"/>
      <c r="D124" s="149" t="s">
        <v>105</v>
      </c>
      <c r="E124" s="149"/>
      <c r="F124" s="149"/>
      <c r="G124" s="149"/>
      <c r="H124" s="149"/>
      <c r="I124" s="149"/>
      <c r="J124" s="149"/>
      <c r="K124" s="149"/>
      <c r="L124" s="149"/>
      <c r="M124" s="149"/>
      <c r="N124" s="266">
        <f>BK124</f>
        <v>0</v>
      </c>
      <c r="O124" s="267"/>
      <c r="P124" s="267"/>
      <c r="Q124" s="267"/>
      <c r="R124" s="150"/>
      <c r="T124" s="151"/>
      <c r="U124" s="148"/>
      <c r="V124" s="148"/>
      <c r="W124" s="152">
        <f>W125</f>
        <v>0</v>
      </c>
      <c r="X124" s="148"/>
      <c r="Y124" s="152">
        <f>Y125</f>
        <v>1.8960000000000001E-2</v>
      </c>
      <c r="Z124" s="148"/>
      <c r="AA124" s="153">
        <f>AA125</f>
        <v>0</v>
      </c>
      <c r="AR124" s="154" t="s">
        <v>82</v>
      </c>
      <c r="AT124" s="155" t="s">
        <v>76</v>
      </c>
      <c r="AU124" s="155" t="s">
        <v>77</v>
      </c>
      <c r="AY124" s="154" t="s">
        <v>138</v>
      </c>
      <c r="BK124" s="156">
        <f>BK125</f>
        <v>0</v>
      </c>
    </row>
    <row r="125" spans="2:65" s="9" customFormat="1" ht="19.95" customHeight="1">
      <c r="B125" s="147"/>
      <c r="C125" s="148"/>
      <c r="D125" s="157" t="s">
        <v>106</v>
      </c>
      <c r="E125" s="157"/>
      <c r="F125" s="157"/>
      <c r="G125" s="157"/>
      <c r="H125" s="157"/>
      <c r="I125" s="157"/>
      <c r="J125" s="157"/>
      <c r="K125" s="157"/>
      <c r="L125" s="157"/>
      <c r="M125" s="157"/>
      <c r="N125" s="251">
        <f>BK125</f>
        <v>0</v>
      </c>
      <c r="O125" s="252"/>
      <c r="P125" s="252"/>
      <c r="Q125" s="252"/>
      <c r="R125" s="150"/>
      <c r="T125" s="151"/>
      <c r="U125" s="148"/>
      <c r="V125" s="148"/>
      <c r="W125" s="152">
        <f>SUM(W126:W133)</f>
        <v>0</v>
      </c>
      <c r="X125" s="148"/>
      <c r="Y125" s="152">
        <f>SUM(Y126:Y133)</f>
        <v>1.8960000000000001E-2</v>
      </c>
      <c r="Z125" s="148"/>
      <c r="AA125" s="153">
        <f>SUM(AA126:AA133)</f>
        <v>0</v>
      </c>
      <c r="AR125" s="154" t="s">
        <v>82</v>
      </c>
      <c r="AT125" s="155" t="s">
        <v>76</v>
      </c>
      <c r="AU125" s="155" t="s">
        <v>82</v>
      </c>
      <c r="AY125" s="154" t="s">
        <v>138</v>
      </c>
      <c r="BK125" s="156">
        <f>SUM(BK126:BK133)</f>
        <v>0</v>
      </c>
    </row>
    <row r="126" spans="2:65" s="1" customFormat="1" ht="25.5" customHeight="1">
      <c r="B126" s="129"/>
      <c r="C126" s="158" t="s">
        <v>82</v>
      </c>
      <c r="D126" s="158" t="s">
        <v>139</v>
      </c>
      <c r="E126" s="159" t="s">
        <v>140</v>
      </c>
      <c r="F126" s="255" t="s">
        <v>141</v>
      </c>
      <c r="G126" s="255"/>
      <c r="H126" s="255"/>
      <c r="I126" s="255"/>
      <c r="J126" s="160" t="s">
        <v>142</v>
      </c>
      <c r="K126" s="161">
        <v>12</v>
      </c>
      <c r="L126" s="247">
        <v>0</v>
      </c>
      <c r="M126" s="247"/>
      <c r="N126" s="244">
        <f>ROUND(L126*K126,3)</f>
        <v>0</v>
      </c>
      <c r="O126" s="244"/>
      <c r="P126" s="244"/>
      <c r="Q126" s="244"/>
      <c r="R126" s="132"/>
      <c r="T126" s="163" t="s">
        <v>5</v>
      </c>
      <c r="U126" s="46" t="s">
        <v>44</v>
      </c>
      <c r="V126" s="38"/>
      <c r="W126" s="164">
        <f>V126*K126</f>
        <v>0</v>
      </c>
      <c r="X126" s="164">
        <v>1.58E-3</v>
      </c>
      <c r="Y126" s="164">
        <f>X126*K126</f>
        <v>1.8960000000000001E-2</v>
      </c>
      <c r="Z126" s="164">
        <v>0</v>
      </c>
      <c r="AA126" s="165">
        <f>Z126*K126</f>
        <v>0</v>
      </c>
      <c r="AR126" s="21" t="s">
        <v>143</v>
      </c>
      <c r="AT126" s="21" t="s">
        <v>139</v>
      </c>
      <c r="AU126" s="21" t="s">
        <v>118</v>
      </c>
      <c r="AY126" s="21" t="s">
        <v>138</v>
      </c>
      <c r="BE126" s="103">
        <f>IF(U126="základná",N126,0)</f>
        <v>0</v>
      </c>
      <c r="BF126" s="103">
        <f>IF(U126="znížená",N126,0)</f>
        <v>0</v>
      </c>
      <c r="BG126" s="103">
        <f>IF(U126="zákl. prenesená",N126,0)</f>
        <v>0</v>
      </c>
      <c r="BH126" s="103">
        <f>IF(U126="zníž. prenesená",N126,0)</f>
        <v>0</v>
      </c>
      <c r="BI126" s="103">
        <f>IF(U126="nulová",N126,0)</f>
        <v>0</v>
      </c>
      <c r="BJ126" s="21" t="s">
        <v>118</v>
      </c>
      <c r="BK126" s="166">
        <f>ROUND(L126*K126,3)</f>
        <v>0</v>
      </c>
      <c r="BL126" s="21" t="s">
        <v>143</v>
      </c>
      <c r="BM126" s="21" t="s">
        <v>144</v>
      </c>
    </row>
    <row r="127" spans="2:65" s="10" customFormat="1" ht="16.5" customHeight="1">
      <c r="B127" s="167"/>
      <c r="C127" s="168"/>
      <c r="D127" s="168"/>
      <c r="E127" s="169" t="s">
        <v>5</v>
      </c>
      <c r="F127" s="253" t="s">
        <v>145</v>
      </c>
      <c r="G127" s="254"/>
      <c r="H127" s="254"/>
      <c r="I127" s="254"/>
      <c r="J127" s="168"/>
      <c r="K127" s="170">
        <v>12</v>
      </c>
      <c r="L127" s="168"/>
      <c r="M127" s="168"/>
      <c r="N127" s="168"/>
      <c r="O127" s="168"/>
      <c r="P127" s="168"/>
      <c r="Q127" s="168"/>
      <c r="R127" s="171"/>
      <c r="T127" s="172"/>
      <c r="U127" s="168"/>
      <c r="V127" s="168"/>
      <c r="W127" s="168"/>
      <c r="X127" s="168"/>
      <c r="Y127" s="168"/>
      <c r="Z127" s="168"/>
      <c r="AA127" s="173"/>
      <c r="AT127" s="174" t="s">
        <v>146</v>
      </c>
      <c r="AU127" s="174" t="s">
        <v>118</v>
      </c>
      <c r="AV127" s="10" t="s">
        <v>118</v>
      </c>
      <c r="AW127" s="10" t="s">
        <v>34</v>
      </c>
      <c r="AX127" s="10" t="s">
        <v>82</v>
      </c>
      <c r="AY127" s="174" t="s">
        <v>138</v>
      </c>
    </row>
    <row r="128" spans="2:65" s="1" customFormat="1" ht="25.5" customHeight="1">
      <c r="B128" s="129"/>
      <c r="C128" s="158" t="s">
        <v>118</v>
      </c>
      <c r="D128" s="158" t="s">
        <v>139</v>
      </c>
      <c r="E128" s="159" t="s">
        <v>147</v>
      </c>
      <c r="F128" s="255" t="s">
        <v>148</v>
      </c>
      <c r="G128" s="255"/>
      <c r="H128" s="255"/>
      <c r="I128" s="255"/>
      <c r="J128" s="160" t="s">
        <v>142</v>
      </c>
      <c r="K128" s="161">
        <v>12</v>
      </c>
      <c r="L128" s="247">
        <v>0</v>
      </c>
      <c r="M128" s="247"/>
      <c r="N128" s="244">
        <f t="shared" ref="N128:N133" si="5">ROUND(L128*K128,3)</f>
        <v>0</v>
      </c>
      <c r="O128" s="244"/>
      <c r="P128" s="244"/>
      <c r="Q128" s="244"/>
      <c r="R128" s="132"/>
      <c r="T128" s="163" t="s">
        <v>5</v>
      </c>
      <c r="U128" s="46" t="s">
        <v>44</v>
      </c>
      <c r="V128" s="38"/>
      <c r="W128" s="164">
        <f t="shared" ref="W128:W133" si="6">V128*K128</f>
        <v>0</v>
      </c>
      <c r="X128" s="164">
        <v>0</v>
      </c>
      <c r="Y128" s="164">
        <f t="shared" ref="Y128:Y133" si="7">X128*K128</f>
        <v>0</v>
      </c>
      <c r="Z128" s="164">
        <v>0</v>
      </c>
      <c r="AA128" s="165">
        <f t="shared" ref="AA128:AA133" si="8">Z128*K128</f>
        <v>0</v>
      </c>
      <c r="AR128" s="21" t="s">
        <v>143</v>
      </c>
      <c r="AT128" s="21" t="s">
        <v>139</v>
      </c>
      <c r="AU128" s="21" t="s">
        <v>118</v>
      </c>
      <c r="AY128" s="21" t="s">
        <v>138</v>
      </c>
      <c r="BE128" s="103">
        <f t="shared" ref="BE128:BE133" si="9">IF(U128="základná",N128,0)</f>
        <v>0</v>
      </c>
      <c r="BF128" s="103">
        <f t="shared" ref="BF128:BF133" si="10">IF(U128="znížená",N128,0)</f>
        <v>0</v>
      </c>
      <c r="BG128" s="103">
        <f t="shared" ref="BG128:BG133" si="11">IF(U128="zákl. prenesená",N128,0)</f>
        <v>0</v>
      </c>
      <c r="BH128" s="103">
        <f t="shared" ref="BH128:BH133" si="12">IF(U128="zníž. prenesená",N128,0)</f>
        <v>0</v>
      </c>
      <c r="BI128" s="103">
        <f t="shared" ref="BI128:BI133" si="13">IF(U128="nulová",N128,0)</f>
        <v>0</v>
      </c>
      <c r="BJ128" s="21" t="s">
        <v>118</v>
      </c>
      <c r="BK128" s="166">
        <f t="shared" ref="BK128:BK133" si="14">ROUND(L128*K128,3)</f>
        <v>0</v>
      </c>
      <c r="BL128" s="21" t="s">
        <v>143</v>
      </c>
      <c r="BM128" s="21" t="s">
        <v>149</v>
      </c>
    </row>
    <row r="129" spans="2:65" s="1" customFormat="1" ht="25.5" customHeight="1">
      <c r="B129" s="129"/>
      <c r="C129" s="158" t="s">
        <v>150</v>
      </c>
      <c r="D129" s="158" t="s">
        <v>139</v>
      </c>
      <c r="E129" s="159" t="s">
        <v>151</v>
      </c>
      <c r="F129" s="255" t="s">
        <v>152</v>
      </c>
      <c r="G129" s="255"/>
      <c r="H129" s="255"/>
      <c r="I129" s="255"/>
      <c r="J129" s="160" t="s">
        <v>153</v>
      </c>
      <c r="K129" s="161">
        <v>78.37</v>
      </c>
      <c r="L129" s="247">
        <v>0</v>
      </c>
      <c r="M129" s="247"/>
      <c r="N129" s="244">
        <f t="shared" si="5"/>
        <v>0</v>
      </c>
      <c r="O129" s="244"/>
      <c r="P129" s="244"/>
      <c r="Q129" s="244"/>
      <c r="R129" s="132"/>
      <c r="T129" s="163" t="s">
        <v>5</v>
      </c>
      <c r="U129" s="46" t="s">
        <v>44</v>
      </c>
      <c r="V129" s="38"/>
      <c r="W129" s="164">
        <f t="shared" si="6"/>
        <v>0</v>
      </c>
      <c r="X129" s="164">
        <v>0</v>
      </c>
      <c r="Y129" s="164">
        <f t="shared" si="7"/>
        <v>0</v>
      </c>
      <c r="Z129" s="164">
        <v>0</v>
      </c>
      <c r="AA129" s="165">
        <f t="shared" si="8"/>
        <v>0</v>
      </c>
      <c r="AR129" s="21" t="s">
        <v>143</v>
      </c>
      <c r="AT129" s="21" t="s">
        <v>139</v>
      </c>
      <c r="AU129" s="21" t="s">
        <v>118</v>
      </c>
      <c r="AY129" s="21" t="s">
        <v>138</v>
      </c>
      <c r="BE129" s="103">
        <f t="shared" si="9"/>
        <v>0</v>
      </c>
      <c r="BF129" s="103">
        <f t="shared" si="10"/>
        <v>0</v>
      </c>
      <c r="BG129" s="103">
        <f t="shared" si="11"/>
        <v>0</v>
      </c>
      <c r="BH129" s="103">
        <f t="shared" si="12"/>
        <v>0</v>
      </c>
      <c r="BI129" s="103">
        <f t="shared" si="13"/>
        <v>0</v>
      </c>
      <c r="BJ129" s="21" t="s">
        <v>118</v>
      </c>
      <c r="BK129" s="166">
        <f t="shared" si="14"/>
        <v>0</v>
      </c>
      <c r="BL129" s="21" t="s">
        <v>143</v>
      </c>
      <c r="BM129" s="21" t="s">
        <v>154</v>
      </c>
    </row>
    <row r="130" spans="2:65" s="1" customFormat="1" ht="25.5" customHeight="1">
      <c r="B130" s="129"/>
      <c r="C130" s="158" t="s">
        <v>143</v>
      </c>
      <c r="D130" s="158" t="s">
        <v>139</v>
      </c>
      <c r="E130" s="159" t="s">
        <v>155</v>
      </c>
      <c r="F130" s="255" t="s">
        <v>156</v>
      </c>
      <c r="G130" s="255"/>
      <c r="H130" s="255"/>
      <c r="I130" s="255"/>
      <c r="J130" s="160" t="s">
        <v>153</v>
      </c>
      <c r="K130" s="161">
        <v>548.59</v>
      </c>
      <c r="L130" s="247">
        <v>0</v>
      </c>
      <c r="M130" s="247"/>
      <c r="N130" s="244">
        <f t="shared" si="5"/>
        <v>0</v>
      </c>
      <c r="O130" s="244"/>
      <c r="P130" s="244"/>
      <c r="Q130" s="244"/>
      <c r="R130" s="132"/>
      <c r="T130" s="163" t="s">
        <v>5</v>
      </c>
      <c r="U130" s="46" t="s">
        <v>44</v>
      </c>
      <c r="V130" s="38"/>
      <c r="W130" s="164">
        <f t="shared" si="6"/>
        <v>0</v>
      </c>
      <c r="X130" s="164">
        <v>0</v>
      </c>
      <c r="Y130" s="164">
        <f t="shared" si="7"/>
        <v>0</v>
      </c>
      <c r="Z130" s="164">
        <v>0</v>
      </c>
      <c r="AA130" s="165">
        <f t="shared" si="8"/>
        <v>0</v>
      </c>
      <c r="AR130" s="21" t="s">
        <v>143</v>
      </c>
      <c r="AT130" s="21" t="s">
        <v>139</v>
      </c>
      <c r="AU130" s="21" t="s">
        <v>118</v>
      </c>
      <c r="AY130" s="21" t="s">
        <v>138</v>
      </c>
      <c r="BE130" s="103">
        <f t="shared" si="9"/>
        <v>0</v>
      </c>
      <c r="BF130" s="103">
        <f t="shared" si="10"/>
        <v>0</v>
      </c>
      <c r="BG130" s="103">
        <f t="shared" si="11"/>
        <v>0</v>
      </c>
      <c r="BH130" s="103">
        <f t="shared" si="12"/>
        <v>0</v>
      </c>
      <c r="BI130" s="103">
        <f t="shared" si="13"/>
        <v>0</v>
      </c>
      <c r="BJ130" s="21" t="s">
        <v>118</v>
      </c>
      <c r="BK130" s="166">
        <f t="shared" si="14"/>
        <v>0</v>
      </c>
      <c r="BL130" s="21" t="s">
        <v>143</v>
      </c>
      <c r="BM130" s="21" t="s">
        <v>157</v>
      </c>
    </row>
    <row r="131" spans="2:65" s="1" customFormat="1" ht="25.5" customHeight="1">
      <c r="B131" s="129"/>
      <c r="C131" s="158" t="s">
        <v>158</v>
      </c>
      <c r="D131" s="158" t="s">
        <v>139</v>
      </c>
      <c r="E131" s="159" t="s">
        <v>159</v>
      </c>
      <c r="F131" s="255" t="s">
        <v>160</v>
      </c>
      <c r="G131" s="255"/>
      <c r="H131" s="255"/>
      <c r="I131" s="255"/>
      <c r="J131" s="160" t="s">
        <v>153</v>
      </c>
      <c r="K131" s="161">
        <v>78.37</v>
      </c>
      <c r="L131" s="247">
        <v>0</v>
      </c>
      <c r="M131" s="247"/>
      <c r="N131" s="244">
        <f t="shared" si="5"/>
        <v>0</v>
      </c>
      <c r="O131" s="244"/>
      <c r="P131" s="244"/>
      <c r="Q131" s="244"/>
      <c r="R131" s="132"/>
      <c r="T131" s="163" t="s">
        <v>5</v>
      </c>
      <c r="U131" s="46" t="s">
        <v>44</v>
      </c>
      <c r="V131" s="38"/>
      <c r="W131" s="164">
        <f t="shared" si="6"/>
        <v>0</v>
      </c>
      <c r="X131" s="164">
        <v>0</v>
      </c>
      <c r="Y131" s="164">
        <f t="shared" si="7"/>
        <v>0</v>
      </c>
      <c r="Z131" s="164">
        <v>0</v>
      </c>
      <c r="AA131" s="165">
        <f t="shared" si="8"/>
        <v>0</v>
      </c>
      <c r="AR131" s="21" t="s">
        <v>143</v>
      </c>
      <c r="AT131" s="21" t="s">
        <v>139</v>
      </c>
      <c r="AU131" s="21" t="s">
        <v>118</v>
      </c>
      <c r="AY131" s="21" t="s">
        <v>138</v>
      </c>
      <c r="BE131" s="103">
        <f t="shared" si="9"/>
        <v>0</v>
      </c>
      <c r="BF131" s="103">
        <f t="shared" si="10"/>
        <v>0</v>
      </c>
      <c r="BG131" s="103">
        <f t="shared" si="11"/>
        <v>0</v>
      </c>
      <c r="BH131" s="103">
        <f t="shared" si="12"/>
        <v>0</v>
      </c>
      <c r="BI131" s="103">
        <f t="shared" si="13"/>
        <v>0</v>
      </c>
      <c r="BJ131" s="21" t="s">
        <v>118</v>
      </c>
      <c r="BK131" s="166">
        <f t="shared" si="14"/>
        <v>0</v>
      </c>
      <c r="BL131" s="21" t="s">
        <v>143</v>
      </c>
      <c r="BM131" s="21" t="s">
        <v>161</v>
      </c>
    </row>
    <row r="132" spans="2:65" s="1" customFormat="1" ht="25.5" customHeight="1">
      <c r="B132" s="129"/>
      <c r="C132" s="158" t="s">
        <v>162</v>
      </c>
      <c r="D132" s="158" t="s">
        <v>139</v>
      </c>
      <c r="E132" s="159" t="s">
        <v>163</v>
      </c>
      <c r="F132" s="255" t="s">
        <v>164</v>
      </c>
      <c r="G132" s="255"/>
      <c r="H132" s="255"/>
      <c r="I132" s="255"/>
      <c r="J132" s="160" t="s">
        <v>153</v>
      </c>
      <c r="K132" s="161">
        <v>78.37</v>
      </c>
      <c r="L132" s="247">
        <v>0</v>
      </c>
      <c r="M132" s="247"/>
      <c r="N132" s="244">
        <f t="shared" si="5"/>
        <v>0</v>
      </c>
      <c r="O132" s="244"/>
      <c r="P132" s="244"/>
      <c r="Q132" s="244"/>
      <c r="R132" s="132"/>
      <c r="T132" s="163" t="s">
        <v>5</v>
      </c>
      <c r="U132" s="46" t="s">
        <v>44</v>
      </c>
      <c r="V132" s="38"/>
      <c r="W132" s="164">
        <f t="shared" si="6"/>
        <v>0</v>
      </c>
      <c r="X132" s="164">
        <v>0</v>
      </c>
      <c r="Y132" s="164">
        <f t="shared" si="7"/>
        <v>0</v>
      </c>
      <c r="Z132" s="164">
        <v>0</v>
      </c>
      <c r="AA132" s="165">
        <f t="shared" si="8"/>
        <v>0</v>
      </c>
      <c r="AR132" s="21" t="s">
        <v>143</v>
      </c>
      <c r="AT132" s="21" t="s">
        <v>139</v>
      </c>
      <c r="AU132" s="21" t="s">
        <v>118</v>
      </c>
      <c r="AY132" s="21" t="s">
        <v>138</v>
      </c>
      <c r="BE132" s="103">
        <f t="shared" si="9"/>
        <v>0</v>
      </c>
      <c r="BF132" s="103">
        <f t="shared" si="10"/>
        <v>0</v>
      </c>
      <c r="BG132" s="103">
        <f t="shared" si="11"/>
        <v>0</v>
      </c>
      <c r="BH132" s="103">
        <f t="shared" si="12"/>
        <v>0</v>
      </c>
      <c r="BI132" s="103">
        <f t="shared" si="13"/>
        <v>0</v>
      </c>
      <c r="BJ132" s="21" t="s">
        <v>118</v>
      </c>
      <c r="BK132" s="166">
        <f t="shared" si="14"/>
        <v>0</v>
      </c>
      <c r="BL132" s="21" t="s">
        <v>143</v>
      </c>
      <c r="BM132" s="21" t="s">
        <v>165</v>
      </c>
    </row>
    <row r="133" spans="2:65" s="1" customFormat="1" ht="25.5" customHeight="1">
      <c r="B133" s="129"/>
      <c r="C133" s="158" t="s">
        <v>166</v>
      </c>
      <c r="D133" s="158" t="s">
        <v>139</v>
      </c>
      <c r="E133" s="159" t="s">
        <v>167</v>
      </c>
      <c r="F133" s="255" t="s">
        <v>168</v>
      </c>
      <c r="G133" s="255"/>
      <c r="H133" s="255"/>
      <c r="I133" s="255"/>
      <c r="J133" s="160" t="s">
        <v>153</v>
      </c>
      <c r="K133" s="161">
        <v>78.37</v>
      </c>
      <c r="L133" s="247">
        <v>0</v>
      </c>
      <c r="M133" s="247"/>
      <c r="N133" s="244">
        <f t="shared" si="5"/>
        <v>0</v>
      </c>
      <c r="O133" s="244"/>
      <c r="P133" s="244"/>
      <c r="Q133" s="244"/>
      <c r="R133" s="132"/>
      <c r="T133" s="163" t="s">
        <v>5</v>
      </c>
      <c r="U133" s="46" t="s">
        <v>44</v>
      </c>
      <c r="V133" s="38"/>
      <c r="W133" s="164">
        <f t="shared" si="6"/>
        <v>0</v>
      </c>
      <c r="X133" s="164">
        <v>0</v>
      </c>
      <c r="Y133" s="164">
        <f t="shared" si="7"/>
        <v>0</v>
      </c>
      <c r="Z133" s="164">
        <v>0</v>
      </c>
      <c r="AA133" s="165">
        <f t="shared" si="8"/>
        <v>0</v>
      </c>
      <c r="AR133" s="21" t="s">
        <v>143</v>
      </c>
      <c r="AT133" s="21" t="s">
        <v>139</v>
      </c>
      <c r="AU133" s="21" t="s">
        <v>118</v>
      </c>
      <c r="AY133" s="21" t="s">
        <v>138</v>
      </c>
      <c r="BE133" s="103">
        <f t="shared" si="9"/>
        <v>0</v>
      </c>
      <c r="BF133" s="103">
        <f t="shared" si="10"/>
        <v>0</v>
      </c>
      <c r="BG133" s="103">
        <f t="shared" si="11"/>
        <v>0</v>
      </c>
      <c r="BH133" s="103">
        <f t="shared" si="12"/>
        <v>0</v>
      </c>
      <c r="BI133" s="103">
        <f t="shared" si="13"/>
        <v>0</v>
      </c>
      <c r="BJ133" s="21" t="s">
        <v>118</v>
      </c>
      <c r="BK133" s="166">
        <f t="shared" si="14"/>
        <v>0</v>
      </c>
      <c r="BL133" s="21" t="s">
        <v>143</v>
      </c>
      <c r="BM133" s="21" t="s">
        <v>169</v>
      </c>
    </row>
    <row r="134" spans="2:65" s="9" customFormat="1" ht="37.35" customHeight="1">
      <c r="B134" s="147"/>
      <c r="C134" s="148"/>
      <c r="D134" s="149" t="s">
        <v>107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248">
        <f>BK134</f>
        <v>0</v>
      </c>
      <c r="O134" s="249"/>
      <c r="P134" s="249"/>
      <c r="Q134" s="249"/>
      <c r="R134" s="150"/>
      <c r="T134" s="151"/>
      <c r="U134" s="148"/>
      <c r="V134" s="148"/>
      <c r="W134" s="152">
        <f>W135+W152+W173+W195</f>
        <v>0</v>
      </c>
      <c r="X134" s="148"/>
      <c r="Y134" s="152">
        <f>Y135+Y152+Y173+Y195</f>
        <v>98.765566000000007</v>
      </c>
      <c r="Z134" s="148"/>
      <c r="AA134" s="153">
        <f>AA135+AA152+AA173+AA195</f>
        <v>78.373440000000002</v>
      </c>
      <c r="AR134" s="154" t="s">
        <v>118</v>
      </c>
      <c r="AT134" s="155" t="s">
        <v>76</v>
      </c>
      <c r="AU134" s="155" t="s">
        <v>77</v>
      </c>
      <c r="AY134" s="154" t="s">
        <v>138</v>
      </c>
      <c r="BK134" s="156">
        <f>BK135+BK152+BK173+BK195</f>
        <v>0</v>
      </c>
    </row>
    <row r="135" spans="2:65" s="9" customFormat="1" ht="19.95" customHeight="1">
      <c r="B135" s="147"/>
      <c r="C135" s="148"/>
      <c r="D135" s="157" t="s">
        <v>108</v>
      </c>
      <c r="E135" s="157"/>
      <c r="F135" s="157"/>
      <c r="G135" s="157"/>
      <c r="H135" s="157"/>
      <c r="I135" s="157"/>
      <c r="J135" s="157"/>
      <c r="K135" s="157"/>
      <c r="L135" s="157"/>
      <c r="M135" s="157"/>
      <c r="N135" s="251">
        <f>BK135</f>
        <v>0</v>
      </c>
      <c r="O135" s="252"/>
      <c r="P135" s="252"/>
      <c r="Q135" s="252"/>
      <c r="R135" s="150"/>
      <c r="T135" s="151"/>
      <c r="U135" s="148"/>
      <c r="V135" s="148"/>
      <c r="W135" s="152">
        <f>SUM(W136:W151)</f>
        <v>0</v>
      </c>
      <c r="X135" s="148"/>
      <c r="Y135" s="152">
        <f>SUM(Y136:Y151)</f>
        <v>33.555345000000003</v>
      </c>
      <c r="Z135" s="148"/>
      <c r="AA135" s="153">
        <f>SUM(AA136:AA151)</f>
        <v>6.67</v>
      </c>
      <c r="AR135" s="154" t="s">
        <v>118</v>
      </c>
      <c r="AT135" s="155" t="s">
        <v>76</v>
      </c>
      <c r="AU135" s="155" t="s">
        <v>82</v>
      </c>
      <c r="AY135" s="154" t="s">
        <v>138</v>
      </c>
      <c r="BK135" s="156">
        <f>SUM(BK136:BK151)</f>
        <v>0</v>
      </c>
    </row>
    <row r="136" spans="2:65" s="1" customFormat="1" ht="38.25" customHeight="1">
      <c r="B136" s="129"/>
      <c r="C136" s="158" t="s">
        <v>170</v>
      </c>
      <c r="D136" s="158" t="s">
        <v>139</v>
      </c>
      <c r="E136" s="159" t="s">
        <v>171</v>
      </c>
      <c r="F136" s="255" t="s">
        <v>172</v>
      </c>
      <c r="G136" s="255"/>
      <c r="H136" s="255"/>
      <c r="I136" s="255"/>
      <c r="J136" s="160" t="s">
        <v>142</v>
      </c>
      <c r="K136" s="161">
        <v>45</v>
      </c>
      <c r="L136" s="247">
        <v>0</v>
      </c>
      <c r="M136" s="247"/>
      <c r="N136" s="244">
        <f>ROUND(L136*K136,3)</f>
        <v>0</v>
      </c>
      <c r="O136" s="244"/>
      <c r="P136" s="244"/>
      <c r="Q136" s="244"/>
      <c r="R136" s="132"/>
      <c r="T136" s="163" t="s">
        <v>5</v>
      </c>
      <c r="U136" s="46" t="s">
        <v>44</v>
      </c>
      <c r="V136" s="38"/>
      <c r="W136" s="164">
        <f>V136*K136</f>
        <v>0</v>
      </c>
      <c r="X136" s="164">
        <v>0</v>
      </c>
      <c r="Y136" s="164">
        <f>X136*K136</f>
        <v>0</v>
      </c>
      <c r="Z136" s="164">
        <v>1.6E-2</v>
      </c>
      <c r="AA136" s="165">
        <f>Z136*K136</f>
        <v>0.72</v>
      </c>
      <c r="AR136" s="21" t="s">
        <v>173</v>
      </c>
      <c r="AT136" s="21" t="s">
        <v>139</v>
      </c>
      <c r="AU136" s="21" t="s">
        <v>118</v>
      </c>
      <c r="AY136" s="21" t="s">
        <v>138</v>
      </c>
      <c r="BE136" s="103">
        <f>IF(U136="základná",N136,0)</f>
        <v>0</v>
      </c>
      <c r="BF136" s="103">
        <f>IF(U136="znížená",N136,0)</f>
        <v>0</v>
      </c>
      <c r="BG136" s="103">
        <f>IF(U136="zákl. prenesená",N136,0)</f>
        <v>0</v>
      </c>
      <c r="BH136" s="103">
        <f>IF(U136="zníž. prenesená",N136,0)</f>
        <v>0</v>
      </c>
      <c r="BI136" s="103">
        <f>IF(U136="nulová",N136,0)</f>
        <v>0</v>
      </c>
      <c r="BJ136" s="21" t="s">
        <v>118</v>
      </c>
      <c r="BK136" s="166">
        <f>ROUND(L136*K136,3)</f>
        <v>0</v>
      </c>
      <c r="BL136" s="21" t="s">
        <v>173</v>
      </c>
      <c r="BM136" s="21" t="s">
        <v>174</v>
      </c>
    </row>
    <row r="137" spans="2:65" s="1" customFormat="1" ht="38.25" customHeight="1">
      <c r="B137" s="129"/>
      <c r="C137" s="158" t="s">
        <v>175</v>
      </c>
      <c r="D137" s="158" t="s">
        <v>139</v>
      </c>
      <c r="E137" s="159" t="s">
        <v>176</v>
      </c>
      <c r="F137" s="255" t="s">
        <v>177</v>
      </c>
      <c r="G137" s="255"/>
      <c r="H137" s="255"/>
      <c r="I137" s="255"/>
      <c r="J137" s="160" t="s">
        <v>142</v>
      </c>
      <c r="K137" s="161">
        <v>45</v>
      </c>
      <c r="L137" s="247">
        <v>0</v>
      </c>
      <c r="M137" s="247"/>
      <c r="N137" s="244">
        <f>ROUND(L137*K137,3)</f>
        <v>0</v>
      </c>
      <c r="O137" s="244"/>
      <c r="P137" s="244"/>
      <c r="Q137" s="244"/>
      <c r="R137" s="132"/>
      <c r="T137" s="163" t="s">
        <v>5</v>
      </c>
      <c r="U137" s="46" t="s">
        <v>44</v>
      </c>
      <c r="V137" s="38"/>
      <c r="W137" s="164">
        <f>V137*K137</f>
        <v>0</v>
      </c>
      <c r="X137" s="164">
        <v>1.602E-2</v>
      </c>
      <c r="Y137" s="164">
        <f>X137*K137</f>
        <v>0.72089999999999999</v>
      </c>
      <c r="Z137" s="164">
        <v>0</v>
      </c>
      <c r="AA137" s="165">
        <f>Z137*K137</f>
        <v>0</v>
      </c>
      <c r="AR137" s="21" t="s">
        <v>173</v>
      </c>
      <c r="AT137" s="21" t="s">
        <v>139</v>
      </c>
      <c r="AU137" s="21" t="s">
        <v>118</v>
      </c>
      <c r="AY137" s="21" t="s">
        <v>138</v>
      </c>
      <c r="BE137" s="103">
        <f>IF(U137="základná",N137,0)</f>
        <v>0</v>
      </c>
      <c r="BF137" s="103">
        <f>IF(U137="znížená",N137,0)</f>
        <v>0</v>
      </c>
      <c r="BG137" s="103">
        <f>IF(U137="zákl. prenesená",N137,0)</f>
        <v>0</v>
      </c>
      <c r="BH137" s="103">
        <f>IF(U137="zníž. prenesená",N137,0)</f>
        <v>0</v>
      </c>
      <c r="BI137" s="103">
        <f>IF(U137="nulová",N137,0)</f>
        <v>0</v>
      </c>
      <c r="BJ137" s="21" t="s">
        <v>118</v>
      </c>
      <c r="BK137" s="166">
        <f>ROUND(L137*K137,3)</f>
        <v>0</v>
      </c>
      <c r="BL137" s="21" t="s">
        <v>173</v>
      </c>
      <c r="BM137" s="21" t="s">
        <v>178</v>
      </c>
    </row>
    <row r="138" spans="2:65" s="1" customFormat="1" ht="38.25" customHeight="1">
      <c r="B138" s="129"/>
      <c r="C138" s="175" t="s">
        <v>179</v>
      </c>
      <c r="D138" s="175" t="s">
        <v>180</v>
      </c>
      <c r="E138" s="176" t="s">
        <v>181</v>
      </c>
      <c r="F138" s="263" t="s">
        <v>182</v>
      </c>
      <c r="G138" s="263"/>
      <c r="H138" s="263"/>
      <c r="I138" s="263"/>
      <c r="J138" s="177" t="s">
        <v>183</v>
      </c>
      <c r="K138" s="178">
        <v>1.2</v>
      </c>
      <c r="L138" s="262">
        <v>0</v>
      </c>
      <c r="M138" s="262"/>
      <c r="N138" s="250">
        <f>ROUND(L138*K138,3)</f>
        <v>0</v>
      </c>
      <c r="O138" s="244"/>
      <c r="P138" s="244"/>
      <c r="Q138" s="244"/>
      <c r="R138" s="132"/>
      <c r="T138" s="163" t="s">
        <v>5</v>
      </c>
      <c r="U138" s="46" t="s">
        <v>44</v>
      </c>
      <c r="V138" s="38"/>
      <c r="W138" s="164">
        <f>V138*K138</f>
        <v>0</v>
      </c>
      <c r="X138" s="164">
        <v>0.78</v>
      </c>
      <c r="Y138" s="164">
        <f>X138*K138</f>
        <v>0.93599999999999994</v>
      </c>
      <c r="Z138" s="164">
        <v>0</v>
      </c>
      <c r="AA138" s="165">
        <f>Z138*K138</f>
        <v>0</v>
      </c>
      <c r="AR138" s="21" t="s">
        <v>184</v>
      </c>
      <c r="AT138" s="21" t="s">
        <v>180</v>
      </c>
      <c r="AU138" s="21" t="s">
        <v>118</v>
      </c>
      <c r="AY138" s="21" t="s">
        <v>138</v>
      </c>
      <c r="BE138" s="103">
        <f>IF(U138="základná",N138,0)</f>
        <v>0</v>
      </c>
      <c r="BF138" s="103">
        <f>IF(U138="znížená",N138,0)</f>
        <v>0</v>
      </c>
      <c r="BG138" s="103">
        <f>IF(U138="zákl. prenesená",N138,0)</f>
        <v>0</v>
      </c>
      <c r="BH138" s="103">
        <f>IF(U138="zníž. prenesená",N138,0)</f>
        <v>0</v>
      </c>
      <c r="BI138" s="103">
        <f>IF(U138="nulová",N138,0)</f>
        <v>0</v>
      </c>
      <c r="BJ138" s="21" t="s">
        <v>118</v>
      </c>
      <c r="BK138" s="166">
        <f>ROUND(L138*K138,3)</f>
        <v>0</v>
      </c>
      <c r="BL138" s="21" t="s">
        <v>173</v>
      </c>
      <c r="BM138" s="21" t="s">
        <v>185</v>
      </c>
    </row>
    <row r="139" spans="2:65" s="1" customFormat="1" ht="25.5" customHeight="1">
      <c r="B139" s="129"/>
      <c r="C139" s="158" t="s">
        <v>186</v>
      </c>
      <c r="D139" s="158" t="s">
        <v>139</v>
      </c>
      <c r="E139" s="159" t="s">
        <v>187</v>
      </c>
      <c r="F139" s="255" t="s">
        <v>188</v>
      </c>
      <c r="G139" s="255"/>
      <c r="H139" s="255"/>
      <c r="I139" s="255"/>
      <c r="J139" s="160" t="s">
        <v>189</v>
      </c>
      <c r="K139" s="161">
        <v>846</v>
      </c>
      <c r="L139" s="247">
        <v>0</v>
      </c>
      <c r="M139" s="247"/>
      <c r="N139" s="244">
        <f>ROUND(L139*K139,3)</f>
        <v>0</v>
      </c>
      <c r="O139" s="244"/>
      <c r="P139" s="244"/>
      <c r="Q139" s="244"/>
      <c r="R139" s="132"/>
      <c r="T139" s="163" t="s">
        <v>5</v>
      </c>
      <c r="U139" s="46" t="s">
        <v>44</v>
      </c>
      <c r="V139" s="38"/>
      <c r="W139" s="164">
        <f>V139*K139</f>
        <v>0</v>
      </c>
      <c r="X139" s="164">
        <v>0</v>
      </c>
      <c r="Y139" s="164">
        <f>X139*K139</f>
        <v>0</v>
      </c>
      <c r="Z139" s="164">
        <v>0</v>
      </c>
      <c r="AA139" s="165">
        <f>Z139*K139</f>
        <v>0</v>
      </c>
      <c r="AR139" s="21" t="s">
        <v>173</v>
      </c>
      <c r="AT139" s="21" t="s">
        <v>139</v>
      </c>
      <c r="AU139" s="21" t="s">
        <v>118</v>
      </c>
      <c r="AY139" s="21" t="s">
        <v>138</v>
      </c>
      <c r="BE139" s="103">
        <f>IF(U139="základná",N139,0)</f>
        <v>0</v>
      </c>
      <c r="BF139" s="103">
        <f>IF(U139="znížená",N139,0)</f>
        <v>0</v>
      </c>
      <c r="BG139" s="103">
        <f>IF(U139="zákl. prenesená",N139,0)</f>
        <v>0</v>
      </c>
      <c r="BH139" s="103">
        <f>IF(U139="zníž. prenesená",N139,0)</f>
        <v>0</v>
      </c>
      <c r="BI139" s="103">
        <f>IF(U139="nulová",N139,0)</f>
        <v>0</v>
      </c>
      <c r="BJ139" s="21" t="s">
        <v>118</v>
      </c>
      <c r="BK139" s="166">
        <f>ROUND(L139*K139,3)</f>
        <v>0</v>
      </c>
      <c r="BL139" s="21" t="s">
        <v>173</v>
      </c>
      <c r="BM139" s="21" t="s">
        <v>190</v>
      </c>
    </row>
    <row r="140" spans="2:65" s="1" customFormat="1" ht="38.25" customHeight="1">
      <c r="B140" s="129"/>
      <c r="C140" s="175" t="s">
        <v>145</v>
      </c>
      <c r="D140" s="175" t="s">
        <v>180</v>
      </c>
      <c r="E140" s="176" t="s">
        <v>191</v>
      </c>
      <c r="F140" s="263" t="s">
        <v>192</v>
      </c>
      <c r="G140" s="263"/>
      <c r="H140" s="263"/>
      <c r="I140" s="263"/>
      <c r="J140" s="177" t="s">
        <v>183</v>
      </c>
      <c r="K140" s="178">
        <v>21.15</v>
      </c>
      <c r="L140" s="262">
        <v>0</v>
      </c>
      <c r="M140" s="262"/>
      <c r="N140" s="250">
        <f>ROUND(L140*K140,3)</f>
        <v>0</v>
      </c>
      <c r="O140" s="244"/>
      <c r="P140" s="244"/>
      <c r="Q140" s="244"/>
      <c r="R140" s="132"/>
      <c r="T140" s="163" t="s">
        <v>5</v>
      </c>
      <c r="U140" s="46" t="s">
        <v>44</v>
      </c>
      <c r="V140" s="38"/>
      <c r="W140" s="164">
        <f>V140*K140</f>
        <v>0</v>
      </c>
      <c r="X140" s="164">
        <v>0.78</v>
      </c>
      <c r="Y140" s="164">
        <f>X140*K140</f>
        <v>16.497</v>
      </c>
      <c r="Z140" s="164">
        <v>0</v>
      </c>
      <c r="AA140" s="165">
        <f>Z140*K140</f>
        <v>0</v>
      </c>
      <c r="AR140" s="21" t="s">
        <v>184</v>
      </c>
      <c r="AT140" s="21" t="s">
        <v>180</v>
      </c>
      <c r="AU140" s="21" t="s">
        <v>118</v>
      </c>
      <c r="AY140" s="21" t="s">
        <v>138</v>
      </c>
      <c r="BE140" s="103">
        <f>IF(U140="základná",N140,0)</f>
        <v>0</v>
      </c>
      <c r="BF140" s="103">
        <f>IF(U140="znížená",N140,0)</f>
        <v>0</v>
      </c>
      <c r="BG140" s="103">
        <f>IF(U140="zákl. prenesená",N140,0)</f>
        <v>0</v>
      </c>
      <c r="BH140" s="103">
        <f>IF(U140="zníž. prenesená",N140,0)</f>
        <v>0</v>
      </c>
      <c r="BI140" s="103">
        <f>IF(U140="nulová",N140,0)</f>
        <v>0</v>
      </c>
      <c r="BJ140" s="21" t="s">
        <v>118</v>
      </c>
      <c r="BK140" s="166">
        <f>ROUND(L140*K140,3)</f>
        <v>0</v>
      </c>
      <c r="BL140" s="21" t="s">
        <v>173</v>
      </c>
      <c r="BM140" s="21" t="s">
        <v>193</v>
      </c>
    </row>
    <row r="141" spans="2:65" s="11" customFormat="1" ht="16.5" customHeight="1">
      <c r="B141" s="179"/>
      <c r="C141" s="180"/>
      <c r="D141" s="180"/>
      <c r="E141" s="181" t="s">
        <v>5</v>
      </c>
      <c r="F141" s="260" t="s">
        <v>194</v>
      </c>
      <c r="G141" s="261"/>
      <c r="H141" s="261"/>
      <c r="I141" s="261"/>
      <c r="J141" s="180"/>
      <c r="K141" s="181" t="s">
        <v>5</v>
      </c>
      <c r="L141" s="180"/>
      <c r="M141" s="180"/>
      <c r="N141" s="180"/>
      <c r="O141" s="180"/>
      <c r="P141" s="180"/>
      <c r="Q141" s="180"/>
      <c r="R141" s="182"/>
      <c r="T141" s="183"/>
      <c r="U141" s="180"/>
      <c r="V141" s="180"/>
      <c r="W141" s="180"/>
      <c r="X141" s="180"/>
      <c r="Y141" s="180"/>
      <c r="Z141" s="180"/>
      <c r="AA141" s="184"/>
      <c r="AT141" s="185" t="s">
        <v>146</v>
      </c>
      <c r="AU141" s="185" t="s">
        <v>118</v>
      </c>
      <c r="AV141" s="11" t="s">
        <v>82</v>
      </c>
      <c r="AW141" s="11" t="s">
        <v>34</v>
      </c>
      <c r="AX141" s="11" t="s">
        <v>77</v>
      </c>
      <c r="AY141" s="185" t="s">
        <v>138</v>
      </c>
    </row>
    <row r="142" spans="2:65" s="10" customFormat="1" ht="16.5" customHeight="1">
      <c r="B142" s="167"/>
      <c r="C142" s="168"/>
      <c r="D142" s="168"/>
      <c r="E142" s="169" t="s">
        <v>5</v>
      </c>
      <c r="F142" s="256" t="s">
        <v>195</v>
      </c>
      <c r="G142" s="257"/>
      <c r="H142" s="257"/>
      <c r="I142" s="257"/>
      <c r="J142" s="168"/>
      <c r="K142" s="170">
        <v>21.15</v>
      </c>
      <c r="L142" s="168"/>
      <c r="M142" s="168"/>
      <c r="N142" s="168"/>
      <c r="O142" s="168"/>
      <c r="P142" s="168"/>
      <c r="Q142" s="168"/>
      <c r="R142" s="171"/>
      <c r="T142" s="172"/>
      <c r="U142" s="168"/>
      <c r="V142" s="168"/>
      <c r="W142" s="168"/>
      <c r="X142" s="168"/>
      <c r="Y142" s="168"/>
      <c r="Z142" s="168"/>
      <c r="AA142" s="173"/>
      <c r="AT142" s="174" t="s">
        <v>146</v>
      </c>
      <c r="AU142" s="174" t="s">
        <v>118</v>
      </c>
      <c r="AV142" s="10" t="s">
        <v>118</v>
      </c>
      <c r="AW142" s="10" t="s">
        <v>34</v>
      </c>
      <c r="AX142" s="10" t="s">
        <v>82</v>
      </c>
      <c r="AY142" s="174" t="s">
        <v>138</v>
      </c>
    </row>
    <row r="143" spans="2:65" s="1" customFormat="1" ht="25.5" customHeight="1">
      <c r="B143" s="129"/>
      <c r="C143" s="158" t="s">
        <v>196</v>
      </c>
      <c r="D143" s="158" t="s">
        <v>139</v>
      </c>
      <c r="E143" s="159" t="s">
        <v>197</v>
      </c>
      <c r="F143" s="255" t="s">
        <v>198</v>
      </c>
      <c r="G143" s="255"/>
      <c r="H143" s="255"/>
      <c r="I143" s="255"/>
      <c r="J143" s="160" t="s">
        <v>142</v>
      </c>
      <c r="K143" s="161">
        <v>7730</v>
      </c>
      <c r="L143" s="247">
        <v>0</v>
      </c>
      <c r="M143" s="247"/>
      <c r="N143" s="244">
        <f>ROUND(L143*K143,3)</f>
        <v>0</v>
      </c>
      <c r="O143" s="244"/>
      <c r="P143" s="244"/>
      <c r="Q143" s="244"/>
      <c r="R143" s="132"/>
      <c r="T143" s="163" t="s">
        <v>5</v>
      </c>
      <c r="U143" s="46" t="s">
        <v>44</v>
      </c>
      <c r="V143" s="38"/>
      <c r="W143" s="164">
        <f>V143*K143</f>
        <v>0</v>
      </c>
      <c r="X143" s="164">
        <v>0</v>
      </c>
      <c r="Y143" s="164">
        <f>X143*K143</f>
        <v>0</v>
      </c>
      <c r="Z143" s="164">
        <v>0</v>
      </c>
      <c r="AA143" s="165">
        <f>Z143*K143</f>
        <v>0</v>
      </c>
      <c r="AR143" s="21" t="s">
        <v>173</v>
      </c>
      <c r="AT143" s="21" t="s">
        <v>139</v>
      </c>
      <c r="AU143" s="21" t="s">
        <v>118</v>
      </c>
      <c r="AY143" s="21" t="s">
        <v>138</v>
      </c>
      <c r="BE143" s="103">
        <f>IF(U143="základná",N143,0)</f>
        <v>0</v>
      </c>
      <c r="BF143" s="103">
        <f>IF(U143="znížená",N143,0)</f>
        <v>0</v>
      </c>
      <c r="BG143" s="103">
        <f>IF(U143="zákl. prenesená",N143,0)</f>
        <v>0</v>
      </c>
      <c r="BH143" s="103">
        <f>IF(U143="zníž. prenesená",N143,0)</f>
        <v>0</v>
      </c>
      <c r="BI143" s="103">
        <f>IF(U143="nulová",N143,0)</f>
        <v>0</v>
      </c>
      <c r="BJ143" s="21" t="s">
        <v>118</v>
      </c>
      <c r="BK143" s="166">
        <f>ROUND(L143*K143,3)</f>
        <v>0</v>
      </c>
      <c r="BL143" s="21" t="s">
        <v>173</v>
      </c>
      <c r="BM143" s="21" t="s">
        <v>199</v>
      </c>
    </row>
    <row r="144" spans="2:65" s="1" customFormat="1" ht="38.25" customHeight="1">
      <c r="B144" s="129"/>
      <c r="C144" s="175" t="s">
        <v>200</v>
      </c>
      <c r="D144" s="175" t="s">
        <v>180</v>
      </c>
      <c r="E144" s="176" t="s">
        <v>201</v>
      </c>
      <c r="F144" s="263" t="s">
        <v>202</v>
      </c>
      <c r="G144" s="263"/>
      <c r="H144" s="263"/>
      <c r="I144" s="263"/>
      <c r="J144" s="177" t="s">
        <v>183</v>
      </c>
      <c r="K144" s="178">
        <v>17.010000000000002</v>
      </c>
      <c r="L144" s="262">
        <v>0</v>
      </c>
      <c r="M144" s="262"/>
      <c r="N144" s="250">
        <f>ROUND(L144*K144,3)</f>
        <v>0</v>
      </c>
      <c r="O144" s="244"/>
      <c r="P144" s="244"/>
      <c r="Q144" s="244"/>
      <c r="R144" s="132"/>
      <c r="T144" s="163" t="s">
        <v>5</v>
      </c>
      <c r="U144" s="46" t="s">
        <v>44</v>
      </c>
      <c r="V144" s="38"/>
      <c r="W144" s="164">
        <f>V144*K144</f>
        <v>0</v>
      </c>
      <c r="X144" s="164">
        <v>0.78</v>
      </c>
      <c r="Y144" s="164">
        <f>X144*K144</f>
        <v>13.267800000000001</v>
      </c>
      <c r="Z144" s="164">
        <v>0</v>
      </c>
      <c r="AA144" s="165">
        <f>Z144*K144</f>
        <v>0</v>
      </c>
      <c r="AR144" s="21" t="s">
        <v>184</v>
      </c>
      <c r="AT144" s="21" t="s">
        <v>180</v>
      </c>
      <c r="AU144" s="21" t="s">
        <v>118</v>
      </c>
      <c r="AY144" s="21" t="s">
        <v>138</v>
      </c>
      <c r="BE144" s="103">
        <f>IF(U144="základná",N144,0)</f>
        <v>0</v>
      </c>
      <c r="BF144" s="103">
        <f>IF(U144="znížená",N144,0)</f>
        <v>0</v>
      </c>
      <c r="BG144" s="103">
        <f>IF(U144="zákl. prenesená",N144,0)</f>
        <v>0</v>
      </c>
      <c r="BH144" s="103">
        <f>IF(U144="zníž. prenesená",N144,0)</f>
        <v>0</v>
      </c>
      <c r="BI144" s="103">
        <f>IF(U144="nulová",N144,0)</f>
        <v>0</v>
      </c>
      <c r="BJ144" s="21" t="s">
        <v>118</v>
      </c>
      <c r="BK144" s="166">
        <f>ROUND(L144*K144,3)</f>
        <v>0</v>
      </c>
      <c r="BL144" s="21" t="s">
        <v>173</v>
      </c>
      <c r="BM144" s="21" t="s">
        <v>203</v>
      </c>
    </row>
    <row r="145" spans="2:65" s="1" customFormat="1" ht="16.5" customHeight="1">
      <c r="B145" s="129"/>
      <c r="C145" s="158" t="s">
        <v>204</v>
      </c>
      <c r="D145" s="158" t="s">
        <v>139</v>
      </c>
      <c r="E145" s="159" t="s">
        <v>205</v>
      </c>
      <c r="F145" s="255" t="s">
        <v>206</v>
      </c>
      <c r="G145" s="255"/>
      <c r="H145" s="255"/>
      <c r="I145" s="255"/>
      <c r="J145" s="160" t="s">
        <v>142</v>
      </c>
      <c r="K145" s="161">
        <v>720.83</v>
      </c>
      <c r="L145" s="247">
        <v>0</v>
      </c>
      <c r="M145" s="247"/>
      <c r="N145" s="244">
        <f>ROUND(L145*K145,3)</f>
        <v>0</v>
      </c>
      <c r="O145" s="244"/>
      <c r="P145" s="244"/>
      <c r="Q145" s="244"/>
      <c r="R145" s="132"/>
      <c r="T145" s="163" t="s">
        <v>5</v>
      </c>
      <c r="U145" s="46" t="s">
        <v>44</v>
      </c>
      <c r="V145" s="38"/>
      <c r="W145" s="164">
        <f>V145*K145</f>
        <v>0</v>
      </c>
      <c r="X145" s="164">
        <v>0</v>
      </c>
      <c r="Y145" s="164">
        <f>X145*K145</f>
        <v>0</v>
      </c>
      <c r="Z145" s="164">
        <v>0</v>
      </c>
      <c r="AA145" s="165">
        <f>Z145*K145</f>
        <v>0</v>
      </c>
      <c r="AR145" s="21" t="s">
        <v>173</v>
      </c>
      <c r="AT145" s="21" t="s">
        <v>139</v>
      </c>
      <c r="AU145" s="21" t="s">
        <v>118</v>
      </c>
      <c r="AY145" s="21" t="s">
        <v>138</v>
      </c>
      <c r="BE145" s="103">
        <f>IF(U145="základná",N145,0)</f>
        <v>0</v>
      </c>
      <c r="BF145" s="103">
        <f>IF(U145="znížená",N145,0)</f>
        <v>0</v>
      </c>
      <c r="BG145" s="103">
        <f>IF(U145="zákl. prenesená",N145,0)</f>
        <v>0</v>
      </c>
      <c r="BH145" s="103">
        <f>IF(U145="zníž. prenesená",N145,0)</f>
        <v>0</v>
      </c>
      <c r="BI145" s="103">
        <f>IF(U145="nulová",N145,0)</f>
        <v>0</v>
      </c>
      <c r="BJ145" s="21" t="s">
        <v>118</v>
      </c>
      <c r="BK145" s="166">
        <f>ROUND(L145*K145,3)</f>
        <v>0</v>
      </c>
      <c r="BL145" s="21" t="s">
        <v>173</v>
      </c>
      <c r="BM145" s="21" t="s">
        <v>207</v>
      </c>
    </row>
    <row r="146" spans="2:65" s="1" customFormat="1" ht="38.25" customHeight="1">
      <c r="B146" s="129"/>
      <c r="C146" s="175" t="s">
        <v>173</v>
      </c>
      <c r="D146" s="175" t="s">
        <v>180</v>
      </c>
      <c r="E146" s="176" t="s">
        <v>201</v>
      </c>
      <c r="F146" s="263" t="s">
        <v>202</v>
      </c>
      <c r="G146" s="263"/>
      <c r="H146" s="263"/>
      <c r="I146" s="263"/>
      <c r="J146" s="177" t="s">
        <v>183</v>
      </c>
      <c r="K146" s="178">
        <v>1.73</v>
      </c>
      <c r="L146" s="262">
        <v>0</v>
      </c>
      <c r="M146" s="262"/>
      <c r="N146" s="250">
        <f>ROUND(L146*K146,3)</f>
        <v>0</v>
      </c>
      <c r="O146" s="244"/>
      <c r="P146" s="244"/>
      <c r="Q146" s="244"/>
      <c r="R146" s="132"/>
      <c r="T146" s="163" t="s">
        <v>5</v>
      </c>
      <c r="U146" s="46" t="s">
        <v>44</v>
      </c>
      <c r="V146" s="38"/>
      <c r="W146" s="164">
        <f>V146*K146</f>
        <v>0</v>
      </c>
      <c r="X146" s="164">
        <v>0.78</v>
      </c>
      <c r="Y146" s="164">
        <f>X146*K146</f>
        <v>1.3493999999999999</v>
      </c>
      <c r="Z146" s="164">
        <v>0</v>
      </c>
      <c r="AA146" s="165">
        <f>Z146*K146</f>
        <v>0</v>
      </c>
      <c r="AR146" s="21" t="s">
        <v>184</v>
      </c>
      <c r="AT146" s="21" t="s">
        <v>180</v>
      </c>
      <c r="AU146" s="21" t="s">
        <v>118</v>
      </c>
      <c r="AY146" s="21" t="s">
        <v>138</v>
      </c>
      <c r="BE146" s="103">
        <f>IF(U146="základná",N146,0)</f>
        <v>0</v>
      </c>
      <c r="BF146" s="103">
        <f>IF(U146="znížená",N146,0)</f>
        <v>0</v>
      </c>
      <c r="BG146" s="103">
        <f>IF(U146="zákl. prenesená",N146,0)</f>
        <v>0</v>
      </c>
      <c r="BH146" s="103">
        <f>IF(U146="zníž. prenesená",N146,0)</f>
        <v>0</v>
      </c>
      <c r="BI146" s="103">
        <f>IF(U146="nulová",N146,0)</f>
        <v>0</v>
      </c>
      <c r="BJ146" s="21" t="s">
        <v>118</v>
      </c>
      <c r="BK146" s="166">
        <f>ROUND(L146*K146,3)</f>
        <v>0</v>
      </c>
      <c r="BL146" s="21" t="s">
        <v>173</v>
      </c>
      <c r="BM146" s="21" t="s">
        <v>208</v>
      </c>
    </row>
    <row r="147" spans="2:65" s="10" customFormat="1" ht="16.5" customHeight="1">
      <c r="B147" s="167"/>
      <c r="C147" s="168"/>
      <c r="D147" s="168"/>
      <c r="E147" s="169" t="s">
        <v>5</v>
      </c>
      <c r="F147" s="253" t="s">
        <v>209</v>
      </c>
      <c r="G147" s="254"/>
      <c r="H147" s="254"/>
      <c r="I147" s="254"/>
      <c r="J147" s="168"/>
      <c r="K147" s="170">
        <v>1.73</v>
      </c>
      <c r="L147" s="168"/>
      <c r="M147" s="168"/>
      <c r="N147" s="168"/>
      <c r="O147" s="168"/>
      <c r="P147" s="168"/>
      <c r="Q147" s="168"/>
      <c r="R147" s="171"/>
      <c r="T147" s="172"/>
      <c r="U147" s="168"/>
      <c r="V147" s="168"/>
      <c r="W147" s="168"/>
      <c r="X147" s="168"/>
      <c r="Y147" s="168"/>
      <c r="Z147" s="168"/>
      <c r="AA147" s="173"/>
      <c r="AT147" s="174" t="s">
        <v>146</v>
      </c>
      <c r="AU147" s="174" t="s">
        <v>118</v>
      </c>
      <c r="AV147" s="10" t="s">
        <v>118</v>
      </c>
      <c r="AW147" s="10" t="s">
        <v>34</v>
      </c>
      <c r="AX147" s="10" t="s">
        <v>82</v>
      </c>
      <c r="AY147" s="174" t="s">
        <v>138</v>
      </c>
    </row>
    <row r="148" spans="2:65" s="1" customFormat="1" ht="38.25" customHeight="1">
      <c r="B148" s="129"/>
      <c r="C148" s="158" t="s">
        <v>210</v>
      </c>
      <c r="D148" s="158" t="s">
        <v>139</v>
      </c>
      <c r="E148" s="159" t="s">
        <v>211</v>
      </c>
      <c r="F148" s="255" t="s">
        <v>212</v>
      </c>
      <c r="G148" s="255"/>
      <c r="H148" s="255"/>
      <c r="I148" s="255"/>
      <c r="J148" s="160" t="s">
        <v>189</v>
      </c>
      <c r="K148" s="161">
        <v>850</v>
      </c>
      <c r="L148" s="247">
        <v>0</v>
      </c>
      <c r="M148" s="247"/>
      <c r="N148" s="244">
        <f>ROUND(L148*K148,3)</f>
        <v>0</v>
      </c>
      <c r="O148" s="244"/>
      <c r="P148" s="244"/>
      <c r="Q148" s="244"/>
      <c r="R148" s="132"/>
      <c r="T148" s="163" t="s">
        <v>5</v>
      </c>
      <c r="U148" s="46" t="s">
        <v>44</v>
      </c>
      <c r="V148" s="38"/>
      <c r="W148" s="164">
        <f>V148*K148</f>
        <v>0</v>
      </c>
      <c r="X148" s="164">
        <v>0</v>
      </c>
      <c r="Y148" s="164">
        <f>X148*K148</f>
        <v>0</v>
      </c>
      <c r="Z148" s="164">
        <v>7.0000000000000001E-3</v>
      </c>
      <c r="AA148" s="165">
        <f>Z148*K148</f>
        <v>5.95</v>
      </c>
      <c r="AR148" s="21" t="s">
        <v>173</v>
      </c>
      <c r="AT148" s="21" t="s">
        <v>139</v>
      </c>
      <c r="AU148" s="21" t="s">
        <v>118</v>
      </c>
      <c r="AY148" s="21" t="s">
        <v>138</v>
      </c>
      <c r="BE148" s="103">
        <f>IF(U148="základná",N148,0)</f>
        <v>0</v>
      </c>
      <c r="BF148" s="103">
        <f>IF(U148="znížená",N148,0)</f>
        <v>0</v>
      </c>
      <c r="BG148" s="103">
        <f>IF(U148="zákl. prenesená",N148,0)</f>
        <v>0</v>
      </c>
      <c r="BH148" s="103">
        <f>IF(U148="zníž. prenesená",N148,0)</f>
        <v>0</v>
      </c>
      <c r="BI148" s="103">
        <f>IF(U148="nulová",N148,0)</f>
        <v>0</v>
      </c>
      <c r="BJ148" s="21" t="s">
        <v>118</v>
      </c>
      <c r="BK148" s="166">
        <f>ROUND(L148*K148,3)</f>
        <v>0</v>
      </c>
      <c r="BL148" s="21" t="s">
        <v>173</v>
      </c>
      <c r="BM148" s="21" t="s">
        <v>213</v>
      </c>
    </row>
    <row r="149" spans="2:65" s="1" customFormat="1" ht="51" customHeight="1">
      <c r="B149" s="129"/>
      <c r="C149" s="158" t="s">
        <v>214</v>
      </c>
      <c r="D149" s="158" t="s">
        <v>139</v>
      </c>
      <c r="E149" s="159" t="s">
        <v>215</v>
      </c>
      <c r="F149" s="255" t="s">
        <v>216</v>
      </c>
      <c r="G149" s="255"/>
      <c r="H149" s="255"/>
      <c r="I149" s="255"/>
      <c r="J149" s="160" t="s">
        <v>183</v>
      </c>
      <c r="K149" s="161">
        <v>33.950000000000003</v>
      </c>
      <c r="L149" s="247">
        <v>0</v>
      </c>
      <c r="M149" s="247"/>
      <c r="N149" s="244">
        <f>ROUND(L149*K149,3)</f>
        <v>0</v>
      </c>
      <c r="O149" s="244"/>
      <c r="P149" s="244"/>
      <c r="Q149" s="244"/>
      <c r="R149" s="132"/>
      <c r="T149" s="163" t="s">
        <v>5</v>
      </c>
      <c r="U149" s="46" t="s">
        <v>44</v>
      </c>
      <c r="V149" s="38"/>
      <c r="W149" s="164">
        <f>V149*K149</f>
        <v>0</v>
      </c>
      <c r="X149" s="164">
        <v>2.3099999999999999E-2</v>
      </c>
      <c r="Y149" s="164">
        <f>X149*K149</f>
        <v>0.78424500000000008</v>
      </c>
      <c r="Z149" s="164">
        <v>0</v>
      </c>
      <c r="AA149" s="165">
        <f>Z149*K149</f>
        <v>0</v>
      </c>
      <c r="AR149" s="21" t="s">
        <v>173</v>
      </c>
      <c r="AT149" s="21" t="s">
        <v>139</v>
      </c>
      <c r="AU149" s="21" t="s">
        <v>118</v>
      </c>
      <c r="AY149" s="21" t="s">
        <v>138</v>
      </c>
      <c r="BE149" s="103">
        <f>IF(U149="základná",N149,0)</f>
        <v>0</v>
      </c>
      <c r="BF149" s="103">
        <f>IF(U149="znížená",N149,0)</f>
        <v>0</v>
      </c>
      <c r="BG149" s="103">
        <f>IF(U149="zákl. prenesená",N149,0)</f>
        <v>0</v>
      </c>
      <c r="BH149" s="103">
        <f>IF(U149="zníž. prenesená",N149,0)</f>
        <v>0</v>
      </c>
      <c r="BI149" s="103">
        <f>IF(U149="nulová",N149,0)</f>
        <v>0</v>
      </c>
      <c r="BJ149" s="21" t="s">
        <v>118</v>
      </c>
      <c r="BK149" s="166">
        <f>ROUND(L149*K149,3)</f>
        <v>0</v>
      </c>
      <c r="BL149" s="21" t="s">
        <v>173</v>
      </c>
      <c r="BM149" s="21" t="s">
        <v>217</v>
      </c>
    </row>
    <row r="150" spans="2:65" s="10" customFormat="1" ht="16.5" customHeight="1">
      <c r="B150" s="167"/>
      <c r="C150" s="168"/>
      <c r="D150" s="168"/>
      <c r="E150" s="169" t="s">
        <v>5</v>
      </c>
      <c r="F150" s="253" t="s">
        <v>218</v>
      </c>
      <c r="G150" s="254"/>
      <c r="H150" s="254"/>
      <c r="I150" s="254"/>
      <c r="J150" s="168"/>
      <c r="K150" s="170">
        <v>33.950000000000003</v>
      </c>
      <c r="L150" s="168"/>
      <c r="M150" s="168"/>
      <c r="N150" s="168"/>
      <c r="O150" s="168"/>
      <c r="P150" s="168"/>
      <c r="Q150" s="168"/>
      <c r="R150" s="171"/>
      <c r="T150" s="172"/>
      <c r="U150" s="168"/>
      <c r="V150" s="168"/>
      <c r="W150" s="168"/>
      <c r="X150" s="168"/>
      <c r="Y150" s="168"/>
      <c r="Z150" s="168"/>
      <c r="AA150" s="173"/>
      <c r="AT150" s="174" t="s">
        <v>146</v>
      </c>
      <c r="AU150" s="174" t="s">
        <v>118</v>
      </c>
      <c r="AV150" s="10" t="s">
        <v>118</v>
      </c>
      <c r="AW150" s="10" t="s">
        <v>34</v>
      </c>
      <c r="AX150" s="10" t="s">
        <v>82</v>
      </c>
      <c r="AY150" s="174" t="s">
        <v>138</v>
      </c>
    </row>
    <row r="151" spans="2:65" s="1" customFormat="1" ht="25.5" customHeight="1">
      <c r="B151" s="129"/>
      <c r="C151" s="158" t="s">
        <v>219</v>
      </c>
      <c r="D151" s="158" t="s">
        <v>139</v>
      </c>
      <c r="E151" s="159" t="s">
        <v>220</v>
      </c>
      <c r="F151" s="255" t="s">
        <v>221</v>
      </c>
      <c r="G151" s="255"/>
      <c r="H151" s="255"/>
      <c r="I151" s="255"/>
      <c r="J151" s="160" t="s">
        <v>153</v>
      </c>
      <c r="K151" s="161">
        <v>33.56</v>
      </c>
      <c r="L151" s="247">
        <v>0</v>
      </c>
      <c r="M151" s="247"/>
      <c r="N151" s="244">
        <f>ROUND(L151*K151,3)</f>
        <v>0</v>
      </c>
      <c r="O151" s="244"/>
      <c r="P151" s="244"/>
      <c r="Q151" s="244"/>
      <c r="R151" s="132"/>
      <c r="T151" s="163" t="s">
        <v>5</v>
      </c>
      <c r="U151" s="46" t="s">
        <v>44</v>
      </c>
      <c r="V151" s="38"/>
      <c r="W151" s="164">
        <f>V151*K151</f>
        <v>0</v>
      </c>
      <c r="X151" s="164">
        <v>0</v>
      </c>
      <c r="Y151" s="164">
        <f>X151*K151</f>
        <v>0</v>
      </c>
      <c r="Z151" s="164">
        <v>0</v>
      </c>
      <c r="AA151" s="165">
        <f>Z151*K151</f>
        <v>0</v>
      </c>
      <c r="AR151" s="21" t="s">
        <v>173</v>
      </c>
      <c r="AT151" s="21" t="s">
        <v>139</v>
      </c>
      <c r="AU151" s="21" t="s">
        <v>118</v>
      </c>
      <c r="AY151" s="21" t="s">
        <v>138</v>
      </c>
      <c r="BE151" s="103">
        <f>IF(U151="základná",N151,0)</f>
        <v>0</v>
      </c>
      <c r="BF151" s="103">
        <f>IF(U151="znížená",N151,0)</f>
        <v>0</v>
      </c>
      <c r="BG151" s="103">
        <f>IF(U151="zákl. prenesená",N151,0)</f>
        <v>0</v>
      </c>
      <c r="BH151" s="103">
        <f>IF(U151="zníž. prenesená",N151,0)</f>
        <v>0</v>
      </c>
      <c r="BI151" s="103">
        <f>IF(U151="nulová",N151,0)</f>
        <v>0</v>
      </c>
      <c r="BJ151" s="21" t="s">
        <v>118</v>
      </c>
      <c r="BK151" s="166">
        <f>ROUND(L151*K151,3)</f>
        <v>0</v>
      </c>
      <c r="BL151" s="21" t="s">
        <v>173</v>
      </c>
      <c r="BM151" s="21" t="s">
        <v>222</v>
      </c>
    </row>
    <row r="152" spans="2:65" s="9" customFormat="1" ht="29.85" customHeight="1">
      <c r="B152" s="147"/>
      <c r="C152" s="148"/>
      <c r="D152" s="157" t="s">
        <v>109</v>
      </c>
      <c r="E152" s="157"/>
      <c r="F152" s="157"/>
      <c r="G152" s="157"/>
      <c r="H152" s="157"/>
      <c r="I152" s="157"/>
      <c r="J152" s="157"/>
      <c r="K152" s="157"/>
      <c r="L152" s="157"/>
      <c r="M152" s="157"/>
      <c r="N152" s="245">
        <f>BK152</f>
        <v>0</v>
      </c>
      <c r="O152" s="246"/>
      <c r="P152" s="246"/>
      <c r="Q152" s="246"/>
      <c r="R152" s="150"/>
      <c r="T152" s="151"/>
      <c r="U152" s="148"/>
      <c r="V152" s="148"/>
      <c r="W152" s="152">
        <f>SUM(W153:W172)</f>
        <v>0</v>
      </c>
      <c r="X152" s="148"/>
      <c r="Y152" s="152">
        <f>SUM(Y153:Y172)</f>
        <v>1.5832160000000002</v>
      </c>
      <c r="Z152" s="148"/>
      <c r="AA152" s="153">
        <f>SUM(AA153:AA172)</f>
        <v>1.5034400000000001</v>
      </c>
      <c r="AR152" s="154" t="s">
        <v>118</v>
      </c>
      <c r="AT152" s="155" t="s">
        <v>76</v>
      </c>
      <c r="AU152" s="155" t="s">
        <v>82</v>
      </c>
      <c r="AY152" s="154" t="s">
        <v>138</v>
      </c>
      <c r="BK152" s="156">
        <f>SUM(BK153:BK172)</f>
        <v>0</v>
      </c>
    </row>
    <row r="153" spans="2:65" s="1" customFormat="1" ht="38.25" customHeight="1">
      <c r="B153" s="129"/>
      <c r="C153" s="158" t="s">
        <v>10</v>
      </c>
      <c r="D153" s="158" t="s">
        <v>139</v>
      </c>
      <c r="E153" s="159" t="s">
        <v>223</v>
      </c>
      <c r="F153" s="255" t="s">
        <v>224</v>
      </c>
      <c r="G153" s="255"/>
      <c r="H153" s="255"/>
      <c r="I153" s="255"/>
      <c r="J153" s="160" t="s">
        <v>142</v>
      </c>
      <c r="K153" s="161">
        <v>161.4</v>
      </c>
      <c r="L153" s="247">
        <v>0</v>
      </c>
      <c r="M153" s="247"/>
      <c r="N153" s="244">
        <f>ROUND(L153*K153,3)</f>
        <v>0</v>
      </c>
      <c r="O153" s="244"/>
      <c r="P153" s="244"/>
      <c r="Q153" s="244"/>
      <c r="R153" s="132"/>
      <c r="T153" s="163" t="s">
        <v>5</v>
      </c>
      <c r="U153" s="46" t="s">
        <v>44</v>
      </c>
      <c r="V153" s="38"/>
      <c r="W153" s="164">
        <f>V153*K153</f>
        <v>0</v>
      </c>
      <c r="X153" s="164">
        <v>5.4900000000000001E-3</v>
      </c>
      <c r="Y153" s="164">
        <f>X153*K153</f>
        <v>0.88608600000000004</v>
      </c>
      <c r="Z153" s="164">
        <v>0</v>
      </c>
      <c r="AA153" s="165">
        <f>Z153*K153</f>
        <v>0</v>
      </c>
      <c r="AR153" s="21" t="s">
        <v>173</v>
      </c>
      <c r="AT153" s="21" t="s">
        <v>139</v>
      </c>
      <c r="AU153" s="21" t="s">
        <v>118</v>
      </c>
      <c r="AY153" s="21" t="s">
        <v>138</v>
      </c>
      <c r="BE153" s="103">
        <f>IF(U153="základná",N153,0)</f>
        <v>0</v>
      </c>
      <c r="BF153" s="103">
        <f>IF(U153="znížená",N153,0)</f>
        <v>0</v>
      </c>
      <c r="BG153" s="103">
        <f>IF(U153="zákl. prenesená",N153,0)</f>
        <v>0</v>
      </c>
      <c r="BH153" s="103">
        <f>IF(U153="zníž. prenesená",N153,0)</f>
        <v>0</v>
      </c>
      <c r="BI153" s="103">
        <f>IF(U153="nulová",N153,0)</f>
        <v>0</v>
      </c>
      <c r="BJ153" s="21" t="s">
        <v>118</v>
      </c>
      <c r="BK153" s="166">
        <f>ROUND(L153*K153,3)</f>
        <v>0</v>
      </c>
      <c r="BL153" s="21" t="s">
        <v>173</v>
      </c>
      <c r="BM153" s="21" t="s">
        <v>225</v>
      </c>
    </row>
    <row r="154" spans="2:65" s="1" customFormat="1" ht="38.25" customHeight="1">
      <c r="B154" s="129"/>
      <c r="C154" s="158" t="s">
        <v>226</v>
      </c>
      <c r="D154" s="158" t="s">
        <v>139</v>
      </c>
      <c r="E154" s="159" t="s">
        <v>227</v>
      </c>
      <c r="F154" s="255" t="s">
        <v>228</v>
      </c>
      <c r="G154" s="255"/>
      <c r="H154" s="255"/>
      <c r="I154" s="255"/>
      <c r="J154" s="160" t="s">
        <v>142</v>
      </c>
      <c r="K154" s="161">
        <v>21</v>
      </c>
      <c r="L154" s="247">
        <v>0</v>
      </c>
      <c r="M154" s="247"/>
      <c r="N154" s="244">
        <f>ROUND(L154*K154,3)</f>
        <v>0</v>
      </c>
      <c r="O154" s="244"/>
      <c r="P154" s="244"/>
      <c r="Q154" s="244"/>
      <c r="R154" s="132"/>
      <c r="T154" s="163" t="s">
        <v>5</v>
      </c>
      <c r="U154" s="46" t="s">
        <v>44</v>
      </c>
      <c r="V154" s="38"/>
      <c r="W154" s="164">
        <f>V154*K154</f>
        <v>0</v>
      </c>
      <c r="X154" s="164">
        <v>4.3400000000000001E-3</v>
      </c>
      <c r="Y154" s="164">
        <f>X154*K154</f>
        <v>9.1139999999999999E-2</v>
      </c>
      <c r="Z154" s="164">
        <v>0</v>
      </c>
      <c r="AA154" s="165">
        <f>Z154*K154</f>
        <v>0</v>
      </c>
      <c r="AR154" s="21" t="s">
        <v>173</v>
      </c>
      <c r="AT154" s="21" t="s">
        <v>139</v>
      </c>
      <c r="AU154" s="21" t="s">
        <v>118</v>
      </c>
      <c r="AY154" s="21" t="s">
        <v>138</v>
      </c>
      <c r="BE154" s="103">
        <f>IF(U154="základná",N154,0)</f>
        <v>0</v>
      </c>
      <c r="BF154" s="103">
        <f>IF(U154="znížená",N154,0)</f>
        <v>0</v>
      </c>
      <c r="BG154" s="103">
        <f>IF(U154="zákl. prenesená",N154,0)</f>
        <v>0</v>
      </c>
      <c r="BH154" s="103">
        <f>IF(U154="zníž. prenesená",N154,0)</f>
        <v>0</v>
      </c>
      <c r="BI154" s="103">
        <f>IF(U154="nulová",N154,0)</f>
        <v>0</v>
      </c>
      <c r="BJ154" s="21" t="s">
        <v>118</v>
      </c>
      <c r="BK154" s="166">
        <f>ROUND(L154*K154,3)</f>
        <v>0</v>
      </c>
      <c r="BL154" s="21" t="s">
        <v>173</v>
      </c>
      <c r="BM154" s="21" t="s">
        <v>229</v>
      </c>
    </row>
    <row r="155" spans="2:65" s="10" customFormat="1" ht="16.5" customHeight="1">
      <c r="B155" s="167"/>
      <c r="C155" s="168"/>
      <c r="D155" s="168"/>
      <c r="E155" s="169" t="s">
        <v>5</v>
      </c>
      <c r="F155" s="253" t="s">
        <v>145</v>
      </c>
      <c r="G155" s="254"/>
      <c r="H155" s="254"/>
      <c r="I155" s="254"/>
      <c r="J155" s="168"/>
      <c r="K155" s="170">
        <v>12</v>
      </c>
      <c r="L155" s="168"/>
      <c r="M155" s="168"/>
      <c r="N155" s="168"/>
      <c r="O155" s="168"/>
      <c r="P155" s="168"/>
      <c r="Q155" s="168"/>
      <c r="R155" s="171"/>
      <c r="T155" s="172"/>
      <c r="U155" s="168"/>
      <c r="V155" s="168"/>
      <c r="W155" s="168"/>
      <c r="X155" s="168"/>
      <c r="Y155" s="168"/>
      <c r="Z155" s="168"/>
      <c r="AA155" s="173"/>
      <c r="AT155" s="174" t="s">
        <v>146</v>
      </c>
      <c r="AU155" s="174" t="s">
        <v>118</v>
      </c>
      <c r="AV155" s="10" t="s">
        <v>118</v>
      </c>
      <c r="AW155" s="10" t="s">
        <v>34</v>
      </c>
      <c r="AX155" s="10" t="s">
        <v>77</v>
      </c>
      <c r="AY155" s="174" t="s">
        <v>138</v>
      </c>
    </row>
    <row r="156" spans="2:65" s="10" customFormat="1" ht="16.5" customHeight="1">
      <c r="B156" s="167"/>
      <c r="C156" s="168"/>
      <c r="D156" s="168"/>
      <c r="E156" s="169" t="s">
        <v>5</v>
      </c>
      <c r="F156" s="256" t="s">
        <v>230</v>
      </c>
      <c r="G156" s="257"/>
      <c r="H156" s="257"/>
      <c r="I156" s="257"/>
      <c r="J156" s="168"/>
      <c r="K156" s="170">
        <v>9</v>
      </c>
      <c r="L156" s="168"/>
      <c r="M156" s="168"/>
      <c r="N156" s="168"/>
      <c r="O156" s="168"/>
      <c r="P156" s="168"/>
      <c r="Q156" s="168"/>
      <c r="R156" s="171"/>
      <c r="T156" s="172"/>
      <c r="U156" s="168"/>
      <c r="V156" s="168"/>
      <c r="W156" s="168"/>
      <c r="X156" s="168"/>
      <c r="Y156" s="168"/>
      <c r="Z156" s="168"/>
      <c r="AA156" s="173"/>
      <c r="AT156" s="174" t="s">
        <v>146</v>
      </c>
      <c r="AU156" s="174" t="s">
        <v>118</v>
      </c>
      <c r="AV156" s="10" t="s">
        <v>118</v>
      </c>
      <c r="AW156" s="10" t="s">
        <v>34</v>
      </c>
      <c r="AX156" s="10" t="s">
        <v>77</v>
      </c>
      <c r="AY156" s="174" t="s">
        <v>138</v>
      </c>
    </row>
    <row r="157" spans="2:65" s="12" customFormat="1" ht="16.5" customHeight="1">
      <c r="B157" s="186"/>
      <c r="C157" s="187"/>
      <c r="D157" s="187"/>
      <c r="E157" s="188" t="s">
        <v>5</v>
      </c>
      <c r="F157" s="258" t="s">
        <v>231</v>
      </c>
      <c r="G157" s="259"/>
      <c r="H157" s="259"/>
      <c r="I157" s="259"/>
      <c r="J157" s="187"/>
      <c r="K157" s="189">
        <v>21</v>
      </c>
      <c r="L157" s="187"/>
      <c r="M157" s="187"/>
      <c r="N157" s="187"/>
      <c r="O157" s="187"/>
      <c r="P157" s="187"/>
      <c r="Q157" s="187"/>
      <c r="R157" s="190"/>
      <c r="T157" s="191"/>
      <c r="U157" s="187"/>
      <c r="V157" s="187"/>
      <c r="W157" s="187"/>
      <c r="X157" s="187"/>
      <c r="Y157" s="187"/>
      <c r="Z157" s="187"/>
      <c r="AA157" s="192"/>
      <c r="AT157" s="193" t="s">
        <v>146</v>
      </c>
      <c r="AU157" s="193" t="s">
        <v>118</v>
      </c>
      <c r="AV157" s="12" t="s">
        <v>143</v>
      </c>
      <c r="AW157" s="12" t="s">
        <v>34</v>
      </c>
      <c r="AX157" s="12" t="s">
        <v>82</v>
      </c>
      <c r="AY157" s="193" t="s">
        <v>138</v>
      </c>
    </row>
    <row r="158" spans="2:65" s="1" customFormat="1" ht="38.25" customHeight="1">
      <c r="B158" s="129"/>
      <c r="C158" s="158" t="s">
        <v>232</v>
      </c>
      <c r="D158" s="158" t="s">
        <v>139</v>
      </c>
      <c r="E158" s="159" t="s">
        <v>233</v>
      </c>
      <c r="F158" s="255" t="s">
        <v>234</v>
      </c>
      <c r="G158" s="255"/>
      <c r="H158" s="255"/>
      <c r="I158" s="255"/>
      <c r="J158" s="160" t="s">
        <v>235</v>
      </c>
      <c r="K158" s="161">
        <v>120</v>
      </c>
      <c r="L158" s="247">
        <v>0</v>
      </c>
      <c r="M158" s="247"/>
      <c r="N158" s="244">
        <f>ROUND(L158*K158,3)</f>
        <v>0</v>
      </c>
      <c r="O158" s="244"/>
      <c r="P158" s="244"/>
      <c r="Q158" s="244"/>
      <c r="R158" s="132"/>
      <c r="T158" s="163" t="s">
        <v>5</v>
      </c>
      <c r="U158" s="46" t="s">
        <v>44</v>
      </c>
      <c r="V158" s="38"/>
      <c r="W158" s="164">
        <f>V158*K158</f>
        <v>0</v>
      </c>
      <c r="X158" s="164">
        <v>0</v>
      </c>
      <c r="Y158" s="164">
        <f>X158*K158</f>
        <v>0</v>
      </c>
      <c r="Z158" s="164">
        <v>4.1000000000000003E-3</v>
      </c>
      <c r="AA158" s="165">
        <f>Z158*K158</f>
        <v>0.49200000000000005</v>
      </c>
      <c r="AR158" s="21" t="s">
        <v>173</v>
      </c>
      <c r="AT158" s="21" t="s">
        <v>139</v>
      </c>
      <c r="AU158" s="21" t="s">
        <v>118</v>
      </c>
      <c r="AY158" s="21" t="s">
        <v>138</v>
      </c>
      <c r="BE158" s="103">
        <f>IF(U158="základná",N158,0)</f>
        <v>0</v>
      </c>
      <c r="BF158" s="103">
        <f>IF(U158="znížená",N158,0)</f>
        <v>0</v>
      </c>
      <c r="BG158" s="103">
        <f>IF(U158="zákl. prenesená",N158,0)</f>
        <v>0</v>
      </c>
      <c r="BH158" s="103">
        <f>IF(U158="zníž. prenesená",N158,0)</f>
        <v>0</v>
      </c>
      <c r="BI158" s="103">
        <f>IF(U158="nulová",N158,0)</f>
        <v>0</v>
      </c>
      <c r="BJ158" s="21" t="s">
        <v>118</v>
      </c>
      <c r="BK158" s="166">
        <f>ROUND(L158*K158,3)</f>
        <v>0</v>
      </c>
      <c r="BL158" s="21" t="s">
        <v>173</v>
      </c>
      <c r="BM158" s="21" t="s">
        <v>236</v>
      </c>
    </row>
    <row r="159" spans="2:65" s="1" customFormat="1" ht="38.25" customHeight="1">
      <c r="B159" s="129"/>
      <c r="C159" s="158" t="s">
        <v>237</v>
      </c>
      <c r="D159" s="158" t="s">
        <v>139</v>
      </c>
      <c r="E159" s="159" t="s">
        <v>238</v>
      </c>
      <c r="F159" s="255" t="s">
        <v>239</v>
      </c>
      <c r="G159" s="255"/>
      <c r="H159" s="255"/>
      <c r="I159" s="255"/>
      <c r="J159" s="160" t="s">
        <v>142</v>
      </c>
      <c r="K159" s="161">
        <v>161.4</v>
      </c>
      <c r="L159" s="247">
        <v>0</v>
      </c>
      <c r="M159" s="247"/>
      <c r="N159" s="244">
        <f>ROUND(L159*K159,3)</f>
        <v>0</v>
      </c>
      <c r="O159" s="244"/>
      <c r="P159" s="244"/>
      <c r="Q159" s="244"/>
      <c r="R159" s="132"/>
      <c r="T159" s="163" t="s">
        <v>5</v>
      </c>
      <c r="U159" s="46" t="s">
        <v>44</v>
      </c>
      <c r="V159" s="38"/>
      <c r="W159" s="164">
        <f>V159*K159</f>
        <v>0</v>
      </c>
      <c r="X159" s="164">
        <v>0</v>
      </c>
      <c r="Y159" s="164">
        <f>X159*K159</f>
        <v>0</v>
      </c>
      <c r="Z159" s="164">
        <v>4.4000000000000003E-3</v>
      </c>
      <c r="AA159" s="165">
        <f>Z159*K159</f>
        <v>0.71016000000000001</v>
      </c>
      <c r="AR159" s="21" t="s">
        <v>173</v>
      </c>
      <c r="AT159" s="21" t="s">
        <v>139</v>
      </c>
      <c r="AU159" s="21" t="s">
        <v>118</v>
      </c>
      <c r="AY159" s="21" t="s">
        <v>138</v>
      </c>
      <c r="BE159" s="103">
        <f>IF(U159="základná",N159,0)</f>
        <v>0</v>
      </c>
      <c r="BF159" s="103">
        <f>IF(U159="znížená",N159,0)</f>
        <v>0</v>
      </c>
      <c r="BG159" s="103">
        <f>IF(U159="zákl. prenesená",N159,0)</f>
        <v>0</v>
      </c>
      <c r="BH159" s="103">
        <f>IF(U159="zníž. prenesená",N159,0)</f>
        <v>0</v>
      </c>
      <c r="BI159" s="103">
        <f>IF(U159="nulová",N159,0)</f>
        <v>0</v>
      </c>
      <c r="BJ159" s="21" t="s">
        <v>118</v>
      </c>
      <c r="BK159" s="166">
        <f>ROUND(L159*K159,3)</f>
        <v>0</v>
      </c>
      <c r="BL159" s="21" t="s">
        <v>173</v>
      </c>
      <c r="BM159" s="21" t="s">
        <v>240</v>
      </c>
    </row>
    <row r="160" spans="2:65" s="10" customFormat="1" ht="16.5" customHeight="1">
      <c r="B160" s="167"/>
      <c r="C160" s="168"/>
      <c r="D160" s="168"/>
      <c r="E160" s="169" t="s">
        <v>5</v>
      </c>
      <c r="F160" s="253" t="s">
        <v>241</v>
      </c>
      <c r="G160" s="254"/>
      <c r="H160" s="254"/>
      <c r="I160" s="254"/>
      <c r="J160" s="168"/>
      <c r="K160" s="170">
        <v>161.4</v>
      </c>
      <c r="L160" s="168"/>
      <c r="M160" s="168"/>
      <c r="N160" s="168"/>
      <c r="O160" s="168"/>
      <c r="P160" s="168"/>
      <c r="Q160" s="168"/>
      <c r="R160" s="171"/>
      <c r="T160" s="172"/>
      <c r="U160" s="168"/>
      <c r="V160" s="168"/>
      <c r="W160" s="168"/>
      <c r="X160" s="168"/>
      <c r="Y160" s="168"/>
      <c r="Z160" s="168"/>
      <c r="AA160" s="173"/>
      <c r="AT160" s="174" t="s">
        <v>146</v>
      </c>
      <c r="AU160" s="174" t="s">
        <v>118</v>
      </c>
      <c r="AV160" s="10" t="s">
        <v>118</v>
      </c>
      <c r="AW160" s="10" t="s">
        <v>34</v>
      </c>
      <c r="AX160" s="10" t="s">
        <v>82</v>
      </c>
      <c r="AY160" s="174" t="s">
        <v>138</v>
      </c>
    </row>
    <row r="161" spans="2:65" s="1" customFormat="1" ht="38.25" customHeight="1">
      <c r="B161" s="129"/>
      <c r="C161" s="158" t="s">
        <v>242</v>
      </c>
      <c r="D161" s="158" t="s">
        <v>139</v>
      </c>
      <c r="E161" s="159" t="s">
        <v>243</v>
      </c>
      <c r="F161" s="255" t="s">
        <v>244</v>
      </c>
      <c r="G161" s="255"/>
      <c r="H161" s="255"/>
      <c r="I161" s="255"/>
      <c r="J161" s="160" t="s">
        <v>142</v>
      </c>
      <c r="K161" s="161">
        <v>161.4</v>
      </c>
      <c r="L161" s="247">
        <v>0</v>
      </c>
      <c r="M161" s="247"/>
      <c r="N161" s="244">
        <f>ROUND(L161*K161,3)</f>
        <v>0</v>
      </c>
      <c r="O161" s="244"/>
      <c r="P161" s="244"/>
      <c r="Q161" s="244"/>
      <c r="R161" s="132"/>
      <c r="T161" s="163" t="s">
        <v>5</v>
      </c>
      <c r="U161" s="46" t="s">
        <v>44</v>
      </c>
      <c r="V161" s="38"/>
      <c r="W161" s="164">
        <f>V161*K161</f>
        <v>0</v>
      </c>
      <c r="X161" s="164">
        <v>2.4499999999999999E-3</v>
      </c>
      <c r="Y161" s="164">
        <f>X161*K161</f>
        <v>0.39543</v>
      </c>
      <c r="Z161" s="164">
        <v>0</v>
      </c>
      <c r="AA161" s="165">
        <f>Z161*K161</f>
        <v>0</v>
      </c>
      <c r="AR161" s="21" t="s">
        <v>173</v>
      </c>
      <c r="AT161" s="21" t="s">
        <v>139</v>
      </c>
      <c r="AU161" s="21" t="s">
        <v>118</v>
      </c>
      <c r="AY161" s="21" t="s">
        <v>138</v>
      </c>
      <c r="BE161" s="103">
        <f>IF(U161="základná",N161,0)</f>
        <v>0</v>
      </c>
      <c r="BF161" s="103">
        <f>IF(U161="znížená",N161,0)</f>
        <v>0</v>
      </c>
      <c r="BG161" s="103">
        <f>IF(U161="zákl. prenesená",N161,0)</f>
        <v>0</v>
      </c>
      <c r="BH161" s="103">
        <f>IF(U161="zníž. prenesená",N161,0)</f>
        <v>0</v>
      </c>
      <c r="BI161" s="103">
        <f>IF(U161="nulová",N161,0)</f>
        <v>0</v>
      </c>
      <c r="BJ161" s="21" t="s">
        <v>118</v>
      </c>
      <c r="BK161" s="166">
        <f>ROUND(L161*K161,3)</f>
        <v>0</v>
      </c>
      <c r="BL161" s="21" t="s">
        <v>173</v>
      </c>
      <c r="BM161" s="21" t="s">
        <v>245</v>
      </c>
    </row>
    <row r="162" spans="2:65" s="10" customFormat="1" ht="16.5" customHeight="1">
      <c r="B162" s="167"/>
      <c r="C162" s="168"/>
      <c r="D162" s="168"/>
      <c r="E162" s="169" t="s">
        <v>5</v>
      </c>
      <c r="F162" s="253" t="s">
        <v>241</v>
      </c>
      <c r="G162" s="254"/>
      <c r="H162" s="254"/>
      <c r="I162" s="254"/>
      <c r="J162" s="168"/>
      <c r="K162" s="170">
        <v>161.4</v>
      </c>
      <c r="L162" s="168"/>
      <c r="M162" s="168"/>
      <c r="N162" s="168"/>
      <c r="O162" s="168"/>
      <c r="P162" s="168"/>
      <c r="Q162" s="168"/>
      <c r="R162" s="171"/>
      <c r="T162" s="172"/>
      <c r="U162" s="168"/>
      <c r="V162" s="168"/>
      <c r="W162" s="168"/>
      <c r="X162" s="168"/>
      <c r="Y162" s="168"/>
      <c r="Z162" s="168"/>
      <c r="AA162" s="173"/>
      <c r="AT162" s="174" t="s">
        <v>146</v>
      </c>
      <c r="AU162" s="174" t="s">
        <v>118</v>
      </c>
      <c r="AV162" s="10" t="s">
        <v>118</v>
      </c>
      <c r="AW162" s="10" t="s">
        <v>34</v>
      </c>
      <c r="AX162" s="10" t="s">
        <v>82</v>
      </c>
      <c r="AY162" s="174" t="s">
        <v>138</v>
      </c>
    </row>
    <row r="163" spans="2:65" s="1" customFormat="1" ht="25.5" customHeight="1">
      <c r="B163" s="129"/>
      <c r="C163" s="158" t="s">
        <v>246</v>
      </c>
      <c r="D163" s="158" t="s">
        <v>139</v>
      </c>
      <c r="E163" s="159" t="s">
        <v>247</v>
      </c>
      <c r="F163" s="255" t="s">
        <v>248</v>
      </c>
      <c r="G163" s="255"/>
      <c r="H163" s="255"/>
      <c r="I163" s="255"/>
      <c r="J163" s="160" t="s">
        <v>142</v>
      </c>
      <c r="K163" s="161">
        <v>70</v>
      </c>
      <c r="L163" s="247">
        <v>0</v>
      </c>
      <c r="M163" s="247"/>
      <c r="N163" s="244">
        <f>ROUND(L163*K163,3)</f>
        <v>0</v>
      </c>
      <c r="O163" s="244"/>
      <c r="P163" s="244"/>
      <c r="Q163" s="244"/>
      <c r="R163" s="132"/>
      <c r="T163" s="163" t="s">
        <v>5</v>
      </c>
      <c r="U163" s="46" t="s">
        <v>44</v>
      </c>
      <c r="V163" s="38"/>
      <c r="W163" s="164">
        <f>V163*K163</f>
        <v>0</v>
      </c>
      <c r="X163" s="164">
        <v>0</v>
      </c>
      <c r="Y163" s="164">
        <f>X163*K163</f>
        <v>0</v>
      </c>
      <c r="Z163" s="164">
        <v>0</v>
      </c>
      <c r="AA163" s="165">
        <f>Z163*K163</f>
        <v>0</v>
      </c>
      <c r="AR163" s="21" t="s">
        <v>173</v>
      </c>
      <c r="AT163" s="21" t="s">
        <v>139</v>
      </c>
      <c r="AU163" s="21" t="s">
        <v>118</v>
      </c>
      <c r="AY163" s="21" t="s">
        <v>138</v>
      </c>
      <c r="BE163" s="103">
        <f>IF(U163="základná",N163,0)</f>
        <v>0</v>
      </c>
      <c r="BF163" s="103">
        <f>IF(U163="znížená",N163,0)</f>
        <v>0</v>
      </c>
      <c r="BG163" s="103">
        <f>IF(U163="zákl. prenesená",N163,0)</f>
        <v>0</v>
      </c>
      <c r="BH163" s="103">
        <f>IF(U163="zníž. prenesená",N163,0)</f>
        <v>0</v>
      </c>
      <c r="BI163" s="103">
        <f>IF(U163="nulová",N163,0)</f>
        <v>0</v>
      </c>
      <c r="BJ163" s="21" t="s">
        <v>118</v>
      </c>
      <c r="BK163" s="166">
        <f>ROUND(L163*K163,3)</f>
        <v>0</v>
      </c>
      <c r="BL163" s="21" t="s">
        <v>173</v>
      </c>
      <c r="BM163" s="21" t="s">
        <v>249</v>
      </c>
    </row>
    <row r="164" spans="2:65" s="10" customFormat="1" ht="16.5" customHeight="1">
      <c r="B164" s="167"/>
      <c r="C164" s="168"/>
      <c r="D164" s="168"/>
      <c r="E164" s="169" t="s">
        <v>5</v>
      </c>
      <c r="F164" s="253" t="s">
        <v>250</v>
      </c>
      <c r="G164" s="254"/>
      <c r="H164" s="254"/>
      <c r="I164" s="254"/>
      <c r="J164" s="168"/>
      <c r="K164" s="170">
        <v>70</v>
      </c>
      <c r="L164" s="168"/>
      <c r="M164" s="168"/>
      <c r="N164" s="168"/>
      <c r="O164" s="168"/>
      <c r="P164" s="168"/>
      <c r="Q164" s="168"/>
      <c r="R164" s="171"/>
      <c r="T164" s="172"/>
      <c r="U164" s="168"/>
      <c r="V164" s="168"/>
      <c r="W164" s="168"/>
      <c r="X164" s="168"/>
      <c r="Y164" s="168"/>
      <c r="Z164" s="168"/>
      <c r="AA164" s="173"/>
      <c r="AT164" s="174" t="s">
        <v>146</v>
      </c>
      <c r="AU164" s="174" t="s">
        <v>118</v>
      </c>
      <c r="AV164" s="10" t="s">
        <v>118</v>
      </c>
      <c r="AW164" s="10" t="s">
        <v>34</v>
      </c>
      <c r="AX164" s="10" t="s">
        <v>82</v>
      </c>
      <c r="AY164" s="174" t="s">
        <v>138</v>
      </c>
    </row>
    <row r="165" spans="2:65" s="1" customFormat="1" ht="38.25" customHeight="1">
      <c r="B165" s="129"/>
      <c r="C165" s="158" t="s">
        <v>251</v>
      </c>
      <c r="D165" s="158" t="s">
        <v>139</v>
      </c>
      <c r="E165" s="159" t="s">
        <v>252</v>
      </c>
      <c r="F165" s="255" t="s">
        <v>253</v>
      </c>
      <c r="G165" s="255"/>
      <c r="H165" s="255"/>
      <c r="I165" s="255"/>
      <c r="J165" s="160" t="s">
        <v>142</v>
      </c>
      <c r="K165" s="161">
        <v>12</v>
      </c>
      <c r="L165" s="247">
        <v>0</v>
      </c>
      <c r="M165" s="247"/>
      <c r="N165" s="244">
        <f>ROUND(L165*K165,3)</f>
        <v>0</v>
      </c>
      <c r="O165" s="244"/>
      <c r="P165" s="244"/>
      <c r="Q165" s="244"/>
      <c r="R165" s="132"/>
      <c r="T165" s="163" t="s">
        <v>5</v>
      </c>
      <c r="U165" s="46" t="s">
        <v>44</v>
      </c>
      <c r="V165" s="38"/>
      <c r="W165" s="164">
        <f>V165*K165</f>
        <v>0</v>
      </c>
      <c r="X165" s="164">
        <v>4.8999999999999998E-4</v>
      </c>
      <c r="Y165" s="164">
        <f>X165*K165</f>
        <v>5.8799999999999998E-3</v>
      </c>
      <c r="Z165" s="164">
        <v>0</v>
      </c>
      <c r="AA165" s="165">
        <f>Z165*K165</f>
        <v>0</v>
      </c>
      <c r="AR165" s="21" t="s">
        <v>173</v>
      </c>
      <c r="AT165" s="21" t="s">
        <v>139</v>
      </c>
      <c r="AU165" s="21" t="s">
        <v>118</v>
      </c>
      <c r="AY165" s="21" t="s">
        <v>138</v>
      </c>
      <c r="BE165" s="103">
        <f>IF(U165="základná",N165,0)</f>
        <v>0</v>
      </c>
      <c r="BF165" s="103">
        <f>IF(U165="znížená",N165,0)</f>
        <v>0</v>
      </c>
      <c r="BG165" s="103">
        <f>IF(U165="zákl. prenesená",N165,0)</f>
        <v>0</v>
      </c>
      <c r="BH165" s="103">
        <f>IF(U165="zníž. prenesená",N165,0)</f>
        <v>0</v>
      </c>
      <c r="BI165" s="103">
        <f>IF(U165="nulová",N165,0)</f>
        <v>0</v>
      </c>
      <c r="BJ165" s="21" t="s">
        <v>118</v>
      </c>
      <c r="BK165" s="166">
        <f>ROUND(L165*K165,3)</f>
        <v>0</v>
      </c>
      <c r="BL165" s="21" t="s">
        <v>173</v>
      </c>
      <c r="BM165" s="21" t="s">
        <v>254</v>
      </c>
    </row>
    <row r="166" spans="2:65" s="11" customFormat="1" ht="16.5" customHeight="1">
      <c r="B166" s="179"/>
      <c r="C166" s="180"/>
      <c r="D166" s="180"/>
      <c r="E166" s="181" t="s">
        <v>5</v>
      </c>
      <c r="F166" s="260" t="s">
        <v>255</v>
      </c>
      <c r="G166" s="261"/>
      <c r="H166" s="261"/>
      <c r="I166" s="261"/>
      <c r="J166" s="180"/>
      <c r="K166" s="181" t="s">
        <v>5</v>
      </c>
      <c r="L166" s="180"/>
      <c r="M166" s="180"/>
      <c r="N166" s="180"/>
      <c r="O166" s="180"/>
      <c r="P166" s="180"/>
      <c r="Q166" s="180"/>
      <c r="R166" s="182"/>
      <c r="T166" s="183"/>
      <c r="U166" s="180"/>
      <c r="V166" s="180"/>
      <c r="W166" s="180"/>
      <c r="X166" s="180"/>
      <c r="Y166" s="180"/>
      <c r="Z166" s="180"/>
      <c r="AA166" s="184"/>
      <c r="AT166" s="185" t="s">
        <v>146</v>
      </c>
      <c r="AU166" s="185" t="s">
        <v>118</v>
      </c>
      <c r="AV166" s="11" t="s">
        <v>82</v>
      </c>
      <c r="AW166" s="11" t="s">
        <v>34</v>
      </c>
      <c r="AX166" s="11" t="s">
        <v>77</v>
      </c>
      <c r="AY166" s="185" t="s">
        <v>138</v>
      </c>
    </row>
    <row r="167" spans="2:65" s="10" customFormat="1" ht="16.5" customHeight="1">
      <c r="B167" s="167"/>
      <c r="C167" s="168"/>
      <c r="D167" s="168"/>
      <c r="E167" s="169" t="s">
        <v>5</v>
      </c>
      <c r="F167" s="256" t="s">
        <v>145</v>
      </c>
      <c r="G167" s="257"/>
      <c r="H167" s="257"/>
      <c r="I167" s="257"/>
      <c r="J167" s="168"/>
      <c r="K167" s="170">
        <v>12</v>
      </c>
      <c r="L167" s="168"/>
      <c r="M167" s="168"/>
      <c r="N167" s="168"/>
      <c r="O167" s="168"/>
      <c r="P167" s="168"/>
      <c r="Q167" s="168"/>
      <c r="R167" s="171"/>
      <c r="T167" s="172"/>
      <c r="U167" s="168"/>
      <c r="V167" s="168"/>
      <c r="W167" s="168"/>
      <c r="X167" s="168"/>
      <c r="Y167" s="168"/>
      <c r="Z167" s="168"/>
      <c r="AA167" s="173"/>
      <c r="AT167" s="174" t="s">
        <v>146</v>
      </c>
      <c r="AU167" s="174" t="s">
        <v>118</v>
      </c>
      <c r="AV167" s="10" t="s">
        <v>118</v>
      </c>
      <c r="AW167" s="10" t="s">
        <v>34</v>
      </c>
      <c r="AX167" s="10" t="s">
        <v>82</v>
      </c>
      <c r="AY167" s="174" t="s">
        <v>138</v>
      </c>
    </row>
    <row r="168" spans="2:65" s="1" customFormat="1" ht="25.5" customHeight="1">
      <c r="B168" s="129"/>
      <c r="C168" s="158" t="s">
        <v>256</v>
      </c>
      <c r="D168" s="158" t="s">
        <v>139</v>
      </c>
      <c r="E168" s="159" t="s">
        <v>257</v>
      </c>
      <c r="F168" s="255" t="s">
        <v>258</v>
      </c>
      <c r="G168" s="255"/>
      <c r="H168" s="255"/>
      <c r="I168" s="255"/>
      <c r="J168" s="160" t="s">
        <v>142</v>
      </c>
      <c r="K168" s="161">
        <v>12</v>
      </c>
      <c r="L168" s="247">
        <v>0</v>
      </c>
      <c r="M168" s="247"/>
      <c r="N168" s="244">
        <f>ROUND(L168*K168,3)</f>
        <v>0</v>
      </c>
      <c r="O168" s="244"/>
      <c r="P168" s="244"/>
      <c r="Q168" s="244"/>
      <c r="R168" s="132"/>
      <c r="T168" s="163" t="s">
        <v>5</v>
      </c>
      <c r="U168" s="46" t="s">
        <v>44</v>
      </c>
      <c r="V168" s="38"/>
      <c r="W168" s="164">
        <f>V168*K168</f>
        <v>0</v>
      </c>
      <c r="X168" s="164">
        <v>0</v>
      </c>
      <c r="Y168" s="164">
        <f>X168*K168</f>
        <v>0</v>
      </c>
      <c r="Z168" s="164">
        <v>1.42E-3</v>
      </c>
      <c r="AA168" s="165">
        <f>Z168*K168</f>
        <v>1.704E-2</v>
      </c>
      <c r="AR168" s="21" t="s">
        <v>173</v>
      </c>
      <c r="AT168" s="21" t="s">
        <v>139</v>
      </c>
      <c r="AU168" s="21" t="s">
        <v>118</v>
      </c>
      <c r="AY168" s="21" t="s">
        <v>138</v>
      </c>
      <c r="BE168" s="103">
        <f>IF(U168="základná",N168,0)</f>
        <v>0</v>
      </c>
      <c r="BF168" s="103">
        <f>IF(U168="znížená",N168,0)</f>
        <v>0</v>
      </c>
      <c r="BG168" s="103">
        <f>IF(U168="zákl. prenesená",N168,0)</f>
        <v>0</v>
      </c>
      <c r="BH168" s="103">
        <f>IF(U168="zníž. prenesená",N168,0)</f>
        <v>0</v>
      </c>
      <c r="BI168" s="103">
        <f>IF(U168="nulová",N168,0)</f>
        <v>0</v>
      </c>
      <c r="BJ168" s="21" t="s">
        <v>118</v>
      </c>
      <c r="BK168" s="166">
        <f>ROUND(L168*K168,3)</f>
        <v>0</v>
      </c>
      <c r="BL168" s="21" t="s">
        <v>173</v>
      </c>
      <c r="BM168" s="21" t="s">
        <v>259</v>
      </c>
    </row>
    <row r="169" spans="2:65" s="1" customFormat="1" ht="25.5" customHeight="1">
      <c r="B169" s="129"/>
      <c r="C169" s="158" t="s">
        <v>260</v>
      </c>
      <c r="D169" s="158" t="s">
        <v>139</v>
      </c>
      <c r="E169" s="159" t="s">
        <v>261</v>
      </c>
      <c r="F169" s="255" t="s">
        <v>262</v>
      </c>
      <c r="G169" s="255"/>
      <c r="H169" s="255"/>
      <c r="I169" s="255"/>
      <c r="J169" s="160" t="s">
        <v>142</v>
      </c>
      <c r="K169" s="161">
        <v>68</v>
      </c>
      <c r="L169" s="247">
        <v>0</v>
      </c>
      <c r="M169" s="247"/>
      <c r="N169" s="244">
        <f>ROUND(L169*K169,3)</f>
        <v>0</v>
      </c>
      <c r="O169" s="244"/>
      <c r="P169" s="244"/>
      <c r="Q169" s="244"/>
      <c r="R169" s="132"/>
      <c r="T169" s="163" t="s">
        <v>5</v>
      </c>
      <c r="U169" s="46" t="s">
        <v>44</v>
      </c>
      <c r="V169" s="38"/>
      <c r="W169" s="164">
        <f>V169*K169</f>
        <v>0</v>
      </c>
      <c r="X169" s="164">
        <v>0</v>
      </c>
      <c r="Y169" s="164">
        <f>X169*K169</f>
        <v>0</v>
      </c>
      <c r="Z169" s="164">
        <v>4.1799999999999997E-3</v>
      </c>
      <c r="AA169" s="165">
        <f>Z169*K169</f>
        <v>0.28423999999999999</v>
      </c>
      <c r="AR169" s="21" t="s">
        <v>173</v>
      </c>
      <c r="AT169" s="21" t="s">
        <v>139</v>
      </c>
      <c r="AU169" s="21" t="s">
        <v>118</v>
      </c>
      <c r="AY169" s="21" t="s">
        <v>138</v>
      </c>
      <c r="BE169" s="103">
        <f>IF(U169="základná",N169,0)</f>
        <v>0</v>
      </c>
      <c r="BF169" s="103">
        <f>IF(U169="znížená",N169,0)</f>
        <v>0</v>
      </c>
      <c r="BG169" s="103">
        <f>IF(U169="zákl. prenesená",N169,0)</f>
        <v>0</v>
      </c>
      <c r="BH169" s="103">
        <f>IF(U169="zníž. prenesená",N169,0)</f>
        <v>0</v>
      </c>
      <c r="BI169" s="103">
        <f>IF(U169="nulová",N169,0)</f>
        <v>0</v>
      </c>
      <c r="BJ169" s="21" t="s">
        <v>118</v>
      </c>
      <c r="BK169" s="166">
        <f>ROUND(L169*K169,3)</f>
        <v>0</v>
      </c>
      <c r="BL169" s="21" t="s">
        <v>173</v>
      </c>
      <c r="BM169" s="21" t="s">
        <v>263</v>
      </c>
    </row>
    <row r="170" spans="2:65" s="10" customFormat="1" ht="16.5" customHeight="1">
      <c r="B170" s="167"/>
      <c r="C170" s="168"/>
      <c r="D170" s="168"/>
      <c r="E170" s="169" t="s">
        <v>5</v>
      </c>
      <c r="F170" s="253" t="s">
        <v>264</v>
      </c>
      <c r="G170" s="254"/>
      <c r="H170" s="254"/>
      <c r="I170" s="254"/>
      <c r="J170" s="168"/>
      <c r="K170" s="170">
        <v>68</v>
      </c>
      <c r="L170" s="168"/>
      <c r="M170" s="168"/>
      <c r="N170" s="168"/>
      <c r="O170" s="168"/>
      <c r="P170" s="168"/>
      <c r="Q170" s="168"/>
      <c r="R170" s="171"/>
      <c r="T170" s="172"/>
      <c r="U170" s="168"/>
      <c r="V170" s="168"/>
      <c r="W170" s="168"/>
      <c r="X170" s="168"/>
      <c r="Y170" s="168"/>
      <c r="Z170" s="168"/>
      <c r="AA170" s="173"/>
      <c r="AT170" s="174" t="s">
        <v>146</v>
      </c>
      <c r="AU170" s="174" t="s">
        <v>118</v>
      </c>
      <c r="AV170" s="10" t="s">
        <v>118</v>
      </c>
      <c r="AW170" s="10" t="s">
        <v>34</v>
      </c>
      <c r="AX170" s="10" t="s">
        <v>82</v>
      </c>
      <c r="AY170" s="174" t="s">
        <v>138</v>
      </c>
    </row>
    <row r="171" spans="2:65" s="1" customFormat="1" ht="25.5" customHeight="1">
      <c r="B171" s="129"/>
      <c r="C171" s="158" t="s">
        <v>265</v>
      </c>
      <c r="D171" s="158" t="s">
        <v>139</v>
      </c>
      <c r="E171" s="159" t="s">
        <v>266</v>
      </c>
      <c r="F171" s="255" t="s">
        <v>267</v>
      </c>
      <c r="G171" s="255"/>
      <c r="H171" s="255"/>
      <c r="I171" s="255"/>
      <c r="J171" s="160" t="s">
        <v>142</v>
      </c>
      <c r="K171" s="161">
        <v>68</v>
      </c>
      <c r="L171" s="247">
        <v>0</v>
      </c>
      <c r="M171" s="247"/>
      <c r="N171" s="244">
        <f>ROUND(L171*K171,3)</f>
        <v>0</v>
      </c>
      <c r="O171" s="244"/>
      <c r="P171" s="244"/>
      <c r="Q171" s="244"/>
      <c r="R171" s="132"/>
      <c r="T171" s="163" t="s">
        <v>5</v>
      </c>
      <c r="U171" s="46" t="s">
        <v>44</v>
      </c>
      <c r="V171" s="38"/>
      <c r="W171" s="164">
        <f>V171*K171</f>
        <v>0</v>
      </c>
      <c r="X171" s="164">
        <v>3.0100000000000001E-3</v>
      </c>
      <c r="Y171" s="164">
        <f>X171*K171</f>
        <v>0.20468</v>
      </c>
      <c r="Z171" s="164">
        <v>0</v>
      </c>
      <c r="AA171" s="165">
        <f>Z171*K171</f>
        <v>0</v>
      </c>
      <c r="AR171" s="21" t="s">
        <v>173</v>
      </c>
      <c r="AT171" s="21" t="s">
        <v>139</v>
      </c>
      <c r="AU171" s="21" t="s">
        <v>118</v>
      </c>
      <c r="AY171" s="21" t="s">
        <v>138</v>
      </c>
      <c r="BE171" s="103">
        <f>IF(U171="základná",N171,0)</f>
        <v>0</v>
      </c>
      <c r="BF171" s="103">
        <f>IF(U171="znížená",N171,0)</f>
        <v>0</v>
      </c>
      <c r="BG171" s="103">
        <f>IF(U171="zákl. prenesená",N171,0)</f>
        <v>0</v>
      </c>
      <c r="BH171" s="103">
        <f>IF(U171="zníž. prenesená",N171,0)</f>
        <v>0</v>
      </c>
      <c r="BI171" s="103">
        <f>IF(U171="nulová",N171,0)</f>
        <v>0</v>
      </c>
      <c r="BJ171" s="21" t="s">
        <v>118</v>
      </c>
      <c r="BK171" s="166">
        <f>ROUND(L171*K171,3)</f>
        <v>0</v>
      </c>
      <c r="BL171" s="21" t="s">
        <v>173</v>
      </c>
      <c r="BM171" s="21" t="s">
        <v>268</v>
      </c>
    </row>
    <row r="172" spans="2:65" s="1" customFormat="1" ht="25.5" customHeight="1">
      <c r="B172" s="129"/>
      <c r="C172" s="158" t="s">
        <v>269</v>
      </c>
      <c r="D172" s="158" t="s">
        <v>139</v>
      </c>
      <c r="E172" s="159" t="s">
        <v>270</v>
      </c>
      <c r="F172" s="255" t="s">
        <v>271</v>
      </c>
      <c r="G172" s="255"/>
      <c r="H172" s="255"/>
      <c r="I172" s="255"/>
      <c r="J172" s="160" t="s">
        <v>153</v>
      </c>
      <c r="K172" s="161">
        <v>1.58</v>
      </c>
      <c r="L172" s="247">
        <v>0</v>
      </c>
      <c r="M172" s="247"/>
      <c r="N172" s="244">
        <f>ROUND(L172*K172,3)</f>
        <v>0</v>
      </c>
      <c r="O172" s="244"/>
      <c r="P172" s="244"/>
      <c r="Q172" s="244"/>
      <c r="R172" s="132"/>
      <c r="T172" s="163" t="s">
        <v>5</v>
      </c>
      <c r="U172" s="46" t="s">
        <v>44</v>
      </c>
      <c r="V172" s="38"/>
      <c r="W172" s="164">
        <f>V172*K172</f>
        <v>0</v>
      </c>
      <c r="X172" s="164">
        <v>0</v>
      </c>
      <c r="Y172" s="164">
        <f>X172*K172</f>
        <v>0</v>
      </c>
      <c r="Z172" s="164">
        <v>0</v>
      </c>
      <c r="AA172" s="165">
        <f>Z172*K172</f>
        <v>0</v>
      </c>
      <c r="AR172" s="21" t="s">
        <v>173</v>
      </c>
      <c r="AT172" s="21" t="s">
        <v>139</v>
      </c>
      <c r="AU172" s="21" t="s">
        <v>118</v>
      </c>
      <c r="AY172" s="21" t="s">
        <v>138</v>
      </c>
      <c r="BE172" s="103">
        <f>IF(U172="základná",N172,0)</f>
        <v>0</v>
      </c>
      <c r="BF172" s="103">
        <f>IF(U172="znížená",N172,0)</f>
        <v>0</v>
      </c>
      <c r="BG172" s="103">
        <f>IF(U172="zákl. prenesená",N172,0)</f>
        <v>0</v>
      </c>
      <c r="BH172" s="103">
        <f>IF(U172="zníž. prenesená",N172,0)</f>
        <v>0</v>
      </c>
      <c r="BI172" s="103">
        <f>IF(U172="nulová",N172,0)</f>
        <v>0</v>
      </c>
      <c r="BJ172" s="21" t="s">
        <v>118</v>
      </c>
      <c r="BK172" s="166">
        <f>ROUND(L172*K172,3)</f>
        <v>0</v>
      </c>
      <c r="BL172" s="21" t="s">
        <v>173</v>
      </c>
      <c r="BM172" s="21" t="s">
        <v>272</v>
      </c>
    </row>
    <row r="173" spans="2:65" s="9" customFormat="1" ht="29.85" customHeight="1">
      <c r="B173" s="147"/>
      <c r="C173" s="148"/>
      <c r="D173" s="157" t="s">
        <v>110</v>
      </c>
      <c r="E173" s="157"/>
      <c r="F173" s="157"/>
      <c r="G173" s="157"/>
      <c r="H173" s="157"/>
      <c r="I173" s="157"/>
      <c r="J173" s="157"/>
      <c r="K173" s="157"/>
      <c r="L173" s="157"/>
      <c r="M173" s="157"/>
      <c r="N173" s="245">
        <f>BK173</f>
        <v>0</v>
      </c>
      <c r="O173" s="246"/>
      <c r="P173" s="246"/>
      <c r="Q173" s="246"/>
      <c r="R173" s="150"/>
      <c r="T173" s="151"/>
      <c r="U173" s="148"/>
      <c r="V173" s="148"/>
      <c r="W173" s="152">
        <f>SUM(W174:W194)</f>
        <v>0</v>
      </c>
      <c r="X173" s="148"/>
      <c r="Y173" s="152">
        <f>SUM(Y174:Y194)</f>
        <v>63.533164999999997</v>
      </c>
      <c r="Z173" s="148"/>
      <c r="AA173" s="153">
        <f>SUM(AA174:AA194)</f>
        <v>70.2</v>
      </c>
      <c r="AR173" s="154" t="s">
        <v>118</v>
      </c>
      <c r="AT173" s="155" t="s">
        <v>76</v>
      </c>
      <c r="AU173" s="155" t="s">
        <v>82</v>
      </c>
      <c r="AY173" s="154" t="s">
        <v>138</v>
      </c>
      <c r="BK173" s="156">
        <f>SUM(BK174:BK194)</f>
        <v>0</v>
      </c>
    </row>
    <row r="174" spans="2:65" s="1" customFormat="1" ht="38.25" customHeight="1">
      <c r="B174" s="129"/>
      <c r="C174" s="158" t="s">
        <v>273</v>
      </c>
      <c r="D174" s="158" t="s">
        <v>139</v>
      </c>
      <c r="E174" s="159" t="s">
        <v>274</v>
      </c>
      <c r="F174" s="255" t="s">
        <v>275</v>
      </c>
      <c r="G174" s="255"/>
      <c r="H174" s="255"/>
      <c r="I174" s="255"/>
      <c r="J174" s="160" t="s">
        <v>189</v>
      </c>
      <c r="K174" s="161">
        <v>846</v>
      </c>
      <c r="L174" s="247">
        <v>0</v>
      </c>
      <c r="M174" s="247"/>
      <c r="N174" s="244">
        <f>ROUND(L174*K174,3)</f>
        <v>0</v>
      </c>
      <c r="O174" s="244"/>
      <c r="P174" s="244"/>
      <c r="Q174" s="244"/>
      <c r="R174" s="132"/>
      <c r="T174" s="163" t="s">
        <v>5</v>
      </c>
      <c r="U174" s="46" t="s">
        <v>44</v>
      </c>
      <c r="V174" s="38"/>
      <c r="W174" s="164">
        <f>V174*K174</f>
        <v>0</v>
      </c>
      <c r="X174" s="164">
        <v>0</v>
      </c>
      <c r="Y174" s="164">
        <f>X174*K174</f>
        <v>0</v>
      </c>
      <c r="Z174" s="164">
        <v>0.08</v>
      </c>
      <c r="AA174" s="165">
        <f>Z174*K174</f>
        <v>67.680000000000007</v>
      </c>
      <c r="AR174" s="21" t="s">
        <v>173</v>
      </c>
      <c r="AT174" s="21" t="s">
        <v>139</v>
      </c>
      <c r="AU174" s="21" t="s">
        <v>118</v>
      </c>
      <c r="AY174" s="21" t="s">
        <v>138</v>
      </c>
      <c r="BE174" s="103">
        <f>IF(U174="základná",N174,0)</f>
        <v>0</v>
      </c>
      <c r="BF174" s="103">
        <f>IF(U174="znížená",N174,0)</f>
        <v>0</v>
      </c>
      <c r="BG174" s="103">
        <f>IF(U174="zákl. prenesená",N174,0)</f>
        <v>0</v>
      </c>
      <c r="BH174" s="103">
        <f>IF(U174="zníž. prenesená",N174,0)</f>
        <v>0</v>
      </c>
      <c r="BI174" s="103">
        <f>IF(U174="nulová",N174,0)</f>
        <v>0</v>
      </c>
      <c r="BJ174" s="21" t="s">
        <v>118</v>
      </c>
      <c r="BK174" s="166">
        <f>ROUND(L174*K174,3)</f>
        <v>0</v>
      </c>
      <c r="BL174" s="21" t="s">
        <v>173</v>
      </c>
      <c r="BM174" s="21" t="s">
        <v>276</v>
      </c>
    </row>
    <row r="175" spans="2:65" s="10" customFormat="1" ht="16.5" customHeight="1">
      <c r="B175" s="167"/>
      <c r="C175" s="168"/>
      <c r="D175" s="168"/>
      <c r="E175" s="169" t="s">
        <v>5</v>
      </c>
      <c r="F175" s="253" t="s">
        <v>277</v>
      </c>
      <c r="G175" s="254"/>
      <c r="H175" s="254"/>
      <c r="I175" s="254"/>
      <c r="J175" s="168"/>
      <c r="K175" s="170">
        <v>744.48</v>
      </c>
      <c r="L175" s="168"/>
      <c r="M175" s="168"/>
      <c r="N175" s="168"/>
      <c r="O175" s="168"/>
      <c r="P175" s="168"/>
      <c r="Q175" s="168"/>
      <c r="R175" s="171"/>
      <c r="T175" s="172"/>
      <c r="U175" s="168"/>
      <c r="V175" s="168"/>
      <c r="W175" s="168"/>
      <c r="X175" s="168"/>
      <c r="Y175" s="168"/>
      <c r="Z175" s="168"/>
      <c r="AA175" s="173"/>
      <c r="AT175" s="174" t="s">
        <v>146</v>
      </c>
      <c r="AU175" s="174" t="s">
        <v>118</v>
      </c>
      <c r="AV175" s="10" t="s">
        <v>118</v>
      </c>
      <c r="AW175" s="10" t="s">
        <v>34</v>
      </c>
      <c r="AX175" s="10" t="s">
        <v>77</v>
      </c>
      <c r="AY175" s="174" t="s">
        <v>138</v>
      </c>
    </row>
    <row r="176" spans="2:65" s="10" customFormat="1" ht="16.5" customHeight="1">
      <c r="B176" s="167"/>
      <c r="C176" s="168"/>
      <c r="D176" s="168"/>
      <c r="E176" s="169" t="s">
        <v>5</v>
      </c>
      <c r="F176" s="256" t="s">
        <v>278</v>
      </c>
      <c r="G176" s="257"/>
      <c r="H176" s="257"/>
      <c r="I176" s="257"/>
      <c r="J176" s="168"/>
      <c r="K176" s="170">
        <v>25.38</v>
      </c>
      <c r="L176" s="168"/>
      <c r="M176" s="168"/>
      <c r="N176" s="168"/>
      <c r="O176" s="168"/>
      <c r="P176" s="168"/>
      <c r="Q176" s="168"/>
      <c r="R176" s="171"/>
      <c r="T176" s="172"/>
      <c r="U176" s="168"/>
      <c r="V176" s="168"/>
      <c r="W176" s="168"/>
      <c r="X176" s="168"/>
      <c r="Y176" s="168"/>
      <c r="Z176" s="168"/>
      <c r="AA176" s="173"/>
      <c r="AT176" s="174" t="s">
        <v>146</v>
      </c>
      <c r="AU176" s="174" t="s">
        <v>118</v>
      </c>
      <c r="AV176" s="10" t="s">
        <v>118</v>
      </c>
      <c r="AW176" s="10" t="s">
        <v>34</v>
      </c>
      <c r="AX176" s="10" t="s">
        <v>77</v>
      </c>
      <c r="AY176" s="174" t="s">
        <v>138</v>
      </c>
    </row>
    <row r="177" spans="2:65" s="10" customFormat="1" ht="16.5" customHeight="1">
      <c r="B177" s="167"/>
      <c r="C177" s="168"/>
      <c r="D177" s="168"/>
      <c r="E177" s="169" t="s">
        <v>5</v>
      </c>
      <c r="F177" s="256" t="s">
        <v>279</v>
      </c>
      <c r="G177" s="257"/>
      <c r="H177" s="257"/>
      <c r="I177" s="257"/>
      <c r="J177" s="168"/>
      <c r="K177" s="170">
        <v>50.76</v>
      </c>
      <c r="L177" s="168"/>
      <c r="M177" s="168"/>
      <c r="N177" s="168"/>
      <c r="O177" s="168"/>
      <c r="P177" s="168"/>
      <c r="Q177" s="168"/>
      <c r="R177" s="171"/>
      <c r="T177" s="172"/>
      <c r="U177" s="168"/>
      <c r="V177" s="168"/>
      <c r="W177" s="168"/>
      <c r="X177" s="168"/>
      <c r="Y177" s="168"/>
      <c r="Z177" s="168"/>
      <c r="AA177" s="173"/>
      <c r="AT177" s="174" t="s">
        <v>146</v>
      </c>
      <c r="AU177" s="174" t="s">
        <v>118</v>
      </c>
      <c r="AV177" s="10" t="s">
        <v>118</v>
      </c>
      <c r="AW177" s="10" t="s">
        <v>34</v>
      </c>
      <c r="AX177" s="10" t="s">
        <v>77</v>
      </c>
      <c r="AY177" s="174" t="s">
        <v>138</v>
      </c>
    </row>
    <row r="178" spans="2:65" s="10" customFormat="1" ht="16.5" customHeight="1">
      <c r="B178" s="167"/>
      <c r="C178" s="168"/>
      <c r="D178" s="168"/>
      <c r="E178" s="169" t="s">
        <v>5</v>
      </c>
      <c r="F178" s="256" t="s">
        <v>280</v>
      </c>
      <c r="G178" s="257"/>
      <c r="H178" s="257"/>
      <c r="I178" s="257"/>
      <c r="J178" s="168"/>
      <c r="K178" s="170">
        <v>25.38</v>
      </c>
      <c r="L178" s="168"/>
      <c r="M178" s="168"/>
      <c r="N178" s="168"/>
      <c r="O178" s="168"/>
      <c r="P178" s="168"/>
      <c r="Q178" s="168"/>
      <c r="R178" s="171"/>
      <c r="T178" s="172"/>
      <c r="U178" s="168"/>
      <c r="V178" s="168"/>
      <c r="W178" s="168"/>
      <c r="X178" s="168"/>
      <c r="Y178" s="168"/>
      <c r="Z178" s="168"/>
      <c r="AA178" s="173"/>
      <c r="AT178" s="174" t="s">
        <v>146</v>
      </c>
      <c r="AU178" s="174" t="s">
        <v>118</v>
      </c>
      <c r="AV178" s="10" t="s">
        <v>118</v>
      </c>
      <c r="AW178" s="10" t="s">
        <v>34</v>
      </c>
      <c r="AX178" s="10" t="s">
        <v>77</v>
      </c>
      <c r="AY178" s="174" t="s">
        <v>138</v>
      </c>
    </row>
    <row r="179" spans="2:65" s="12" customFormat="1" ht="16.5" customHeight="1">
      <c r="B179" s="186"/>
      <c r="C179" s="187"/>
      <c r="D179" s="187"/>
      <c r="E179" s="188" t="s">
        <v>5</v>
      </c>
      <c r="F179" s="258" t="s">
        <v>231</v>
      </c>
      <c r="G179" s="259"/>
      <c r="H179" s="259"/>
      <c r="I179" s="259"/>
      <c r="J179" s="187"/>
      <c r="K179" s="189">
        <v>846</v>
      </c>
      <c r="L179" s="187"/>
      <c r="M179" s="187"/>
      <c r="N179" s="187"/>
      <c r="O179" s="187"/>
      <c r="P179" s="187"/>
      <c r="Q179" s="187"/>
      <c r="R179" s="190"/>
      <c r="T179" s="191"/>
      <c r="U179" s="187"/>
      <c r="V179" s="187"/>
      <c r="W179" s="187"/>
      <c r="X179" s="187"/>
      <c r="Y179" s="187"/>
      <c r="Z179" s="187"/>
      <c r="AA179" s="192"/>
      <c r="AT179" s="193" t="s">
        <v>146</v>
      </c>
      <c r="AU179" s="193" t="s">
        <v>118</v>
      </c>
      <c r="AV179" s="12" t="s">
        <v>143</v>
      </c>
      <c r="AW179" s="12" t="s">
        <v>34</v>
      </c>
      <c r="AX179" s="12" t="s">
        <v>82</v>
      </c>
      <c r="AY179" s="193" t="s">
        <v>138</v>
      </c>
    </row>
    <row r="180" spans="2:65" s="1" customFormat="1" ht="76.5" customHeight="1">
      <c r="B180" s="129"/>
      <c r="C180" s="158" t="s">
        <v>184</v>
      </c>
      <c r="D180" s="158" t="s">
        <v>139</v>
      </c>
      <c r="E180" s="159" t="s">
        <v>281</v>
      </c>
      <c r="F180" s="255" t="s">
        <v>282</v>
      </c>
      <c r="G180" s="255"/>
      <c r="H180" s="255"/>
      <c r="I180" s="255"/>
      <c r="J180" s="160" t="s">
        <v>189</v>
      </c>
      <c r="K180" s="161">
        <v>846</v>
      </c>
      <c r="L180" s="247">
        <v>0</v>
      </c>
      <c r="M180" s="247"/>
      <c r="N180" s="244">
        <f>ROUND(L180*K180,3)</f>
        <v>0</v>
      </c>
      <c r="O180" s="244"/>
      <c r="P180" s="244"/>
      <c r="Q180" s="244"/>
      <c r="R180" s="132"/>
      <c r="T180" s="163" t="s">
        <v>5</v>
      </c>
      <c r="U180" s="46" t="s">
        <v>44</v>
      </c>
      <c r="V180" s="38"/>
      <c r="W180" s="164">
        <f>V180*K180</f>
        <v>0</v>
      </c>
      <c r="X180" s="164">
        <v>7.2230000000000003E-2</v>
      </c>
      <c r="Y180" s="164">
        <f>X180*K180</f>
        <v>61.106580000000001</v>
      </c>
      <c r="Z180" s="164">
        <v>0</v>
      </c>
      <c r="AA180" s="165">
        <f>Z180*K180</f>
        <v>0</v>
      </c>
      <c r="AR180" s="21" t="s">
        <v>173</v>
      </c>
      <c r="AT180" s="21" t="s">
        <v>139</v>
      </c>
      <c r="AU180" s="21" t="s">
        <v>118</v>
      </c>
      <c r="AY180" s="21" t="s">
        <v>138</v>
      </c>
      <c r="BE180" s="103">
        <f>IF(U180="základná",N180,0)</f>
        <v>0</v>
      </c>
      <c r="BF180" s="103">
        <f>IF(U180="znížená",N180,0)</f>
        <v>0</v>
      </c>
      <c r="BG180" s="103">
        <f>IF(U180="zákl. prenesená",N180,0)</f>
        <v>0</v>
      </c>
      <c r="BH180" s="103">
        <f>IF(U180="zníž. prenesená",N180,0)</f>
        <v>0</v>
      </c>
      <c r="BI180" s="103">
        <f>IF(U180="nulová",N180,0)</f>
        <v>0</v>
      </c>
      <c r="BJ180" s="21" t="s">
        <v>118</v>
      </c>
      <c r="BK180" s="166">
        <f>ROUND(L180*K180,3)</f>
        <v>0</v>
      </c>
      <c r="BL180" s="21" t="s">
        <v>173</v>
      </c>
      <c r="BM180" s="21" t="s">
        <v>283</v>
      </c>
    </row>
    <row r="181" spans="2:65" s="1" customFormat="1" ht="25.5" customHeight="1">
      <c r="B181" s="129"/>
      <c r="C181" s="158" t="s">
        <v>284</v>
      </c>
      <c r="D181" s="158" t="s">
        <v>139</v>
      </c>
      <c r="E181" s="159" t="s">
        <v>285</v>
      </c>
      <c r="F181" s="255" t="s">
        <v>286</v>
      </c>
      <c r="G181" s="255"/>
      <c r="H181" s="255"/>
      <c r="I181" s="255"/>
      <c r="J181" s="160" t="s">
        <v>142</v>
      </c>
      <c r="K181" s="161">
        <v>66</v>
      </c>
      <c r="L181" s="247">
        <v>0</v>
      </c>
      <c r="M181" s="247"/>
      <c r="N181" s="244">
        <f>ROUND(L181*K181,3)</f>
        <v>0</v>
      </c>
      <c r="O181" s="244"/>
      <c r="P181" s="244"/>
      <c r="Q181" s="244"/>
      <c r="R181" s="132"/>
      <c r="T181" s="163" t="s">
        <v>5</v>
      </c>
      <c r="U181" s="46" t="s">
        <v>44</v>
      </c>
      <c r="V181" s="38"/>
      <c r="W181" s="164">
        <f>V181*K181</f>
        <v>0</v>
      </c>
      <c r="X181" s="164">
        <v>8.3800000000000003E-3</v>
      </c>
      <c r="Y181" s="164">
        <f>X181*K181</f>
        <v>0.55308000000000002</v>
      </c>
      <c r="Z181" s="164">
        <v>0</v>
      </c>
      <c r="AA181" s="165">
        <f>Z181*K181</f>
        <v>0</v>
      </c>
      <c r="AR181" s="21" t="s">
        <v>173</v>
      </c>
      <c r="AT181" s="21" t="s">
        <v>139</v>
      </c>
      <c r="AU181" s="21" t="s">
        <v>118</v>
      </c>
      <c r="AY181" s="21" t="s">
        <v>138</v>
      </c>
      <c r="BE181" s="103">
        <f>IF(U181="základná",N181,0)</f>
        <v>0</v>
      </c>
      <c r="BF181" s="103">
        <f>IF(U181="znížená",N181,0)</f>
        <v>0</v>
      </c>
      <c r="BG181" s="103">
        <f>IF(U181="zákl. prenesená",N181,0)</f>
        <v>0</v>
      </c>
      <c r="BH181" s="103">
        <f>IF(U181="zníž. prenesená",N181,0)</f>
        <v>0</v>
      </c>
      <c r="BI181" s="103">
        <f>IF(U181="nulová",N181,0)</f>
        <v>0</v>
      </c>
      <c r="BJ181" s="21" t="s">
        <v>118</v>
      </c>
      <c r="BK181" s="166">
        <f>ROUND(L181*K181,3)</f>
        <v>0</v>
      </c>
      <c r="BL181" s="21" t="s">
        <v>173</v>
      </c>
      <c r="BM181" s="21" t="s">
        <v>287</v>
      </c>
    </row>
    <row r="182" spans="2:65" s="10" customFormat="1" ht="16.5" customHeight="1">
      <c r="B182" s="167"/>
      <c r="C182" s="168"/>
      <c r="D182" s="168"/>
      <c r="E182" s="169" t="s">
        <v>5</v>
      </c>
      <c r="F182" s="253" t="s">
        <v>288</v>
      </c>
      <c r="G182" s="254"/>
      <c r="H182" s="254"/>
      <c r="I182" s="254"/>
      <c r="J182" s="168"/>
      <c r="K182" s="170">
        <v>66</v>
      </c>
      <c r="L182" s="168"/>
      <c r="M182" s="168"/>
      <c r="N182" s="168"/>
      <c r="O182" s="168"/>
      <c r="P182" s="168"/>
      <c r="Q182" s="168"/>
      <c r="R182" s="171"/>
      <c r="T182" s="172"/>
      <c r="U182" s="168"/>
      <c r="V182" s="168"/>
      <c r="W182" s="168"/>
      <c r="X182" s="168"/>
      <c r="Y182" s="168"/>
      <c r="Z182" s="168"/>
      <c r="AA182" s="173"/>
      <c r="AT182" s="174" t="s">
        <v>146</v>
      </c>
      <c r="AU182" s="174" t="s">
        <v>118</v>
      </c>
      <c r="AV182" s="10" t="s">
        <v>118</v>
      </c>
      <c r="AW182" s="10" t="s">
        <v>34</v>
      </c>
      <c r="AX182" s="10" t="s">
        <v>82</v>
      </c>
      <c r="AY182" s="174" t="s">
        <v>138</v>
      </c>
    </row>
    <row r="183" spans="2:65" s="1" customFormat="1" ht="25.5" customHeight="1">
      <c r="B183" s="129"/>
      <c r="C183" s="158" t="s">
        <v>289</v>
      </c>
      <c r="D183" s="158" t="s">
        <v>139</v>
      </c>
      <c r="E183" s="159" t="s">
        <v>290</v>
      </c>
      <c r="F183" s="255" t="s">
        <v>291</v>
      </c>
      <c r="G183" s="255"/>
      <c r="H183" s="255"/>
      <c r="I183" s="255"/>
      <c r="J183" s="160" t="s">
        <v>142</v>
      </c>
      <c r="K183" s="161">
        <v>60</v>
      </c>
      <c r="L183" s="247">
        <v>0</v>
      </c>
      <c r="M183" s="247"/>
      <c r="N183" s="244">
        <f>ROUND(L183*K183,3)</f>
        <v>0</v>
      </c>
      <c r="O183" s="244"/>
      <c r="P183" s="244"/>
      <c r="Q183" s="244"/>
      <c r="R183" s="132"/>
      <c r="T183" s="163" t="s">
        <v>5</v>
      </c>
      <c r="U183" s="46" t="s">
        <v>44</v>
      </c>
      <c r="V183" s="38"/>
      <c r="W183" s="164">
        <f>V183*K183</f>
        <v>0</v>
      </c>
      <c r="X183" s="164">
        <v>8.6099999999999996E-3</v>
      </c>
      <c r="Y183" s="164">
        <f>X183*K183</f>
        <v>0.51659999999999995</v>
      </c>
      <c r="Z183" s="164">
        <v>0</v>
      </c>
      <c r="AA183" s="165">
        <f>Z183*K183</f>
        <v>0</v>
      </c>
      <c r="AR183" s="21" t="s">
        <v>173</v>
      </c>
      <c r="AT183" s="21" t="s">
        <v>139</v>
      </c>
      <c r="AU183" s="21" t="s">
        <v>118</v>
      </c>
      <c r="AY183" s="21" t="s">
        <v>138</v>
      </c>
      <c r="BE183" s="103">
        <f>IF(U183="základná",N183,0)</f>
        <v>0</v>
      </c>
      <c r="BF183" s="103">
        <f>IF(U183="znížená",N183,0)</f>
        <v>0</v>
      </c>
      <c r="BG183" s="103">
        <f>IF(U183="zákl. prenesená",N183,0)</f>
        <v>0</v>
      </c>
      <c r="BH183" s="103">
        <f>IF(U183="zníž. prenesená",N183,0)</f>
        <v>0</v>
      </c>
      <c r="BI183" s="103">
        <f>IF(U183="nulová",N183,0)</f>
        <v>0</v>
      </c>
      <c r="BJ183" s="21" t="s">
        <v>118</v>
      </c>
      <c r="BK183" s="166">
        <f>ROUND(L183*K183,3)</f>
        <v>0</v>
      </c>
      <c r="BL183" s="21" t="s">
        <v>173</v>
      </c>
      <c r="BM183" s="21" t="s">
        <v>292</v>
      </c>
    </row>
    <row r="184" spans="2:65" s="10" customFormat="1" ht="16.5" customHeight="1">
      <c r="B184" s="167"/>
      <c r="C184" s="168"/>
      <c r="D184" s="168"/>
      <c r="E184" s="169" t="s">
        <v>5</v>
      </c>
      <c r="F184" s="253" t="s">
        <v>293</v>
      </c>
      <c r="G184" s="254"/>
      <c r="H184" s="254"/>
      <c r="I184" s="254"/>
      <c r="J184" s="168"/>
      <c r="K184" s="170">
        <v>60</v>
      </c>
      <c r="L184" s="168"/>
      <c r="M184" s="168"/>
      <c r="N184" s="168"/>
      <c r="O184" s="168"/>
      <c r="P184" s="168"/>
      <c r="Q184" s="168"/>
      <c r="R184" s="171"/>
      <c r="T184" s="172"/>
      <c r="U184" s="168"/>
      <c r="V184" s="168"/>
      <c r="W184" s="168"/>
      <c r="X184" s="168"/>
      <c r="Y184" s="168"/>
      <c r="Z184" s="168"/>
      <c r="AA184" s="173"/>
      <c r="AT184" s="174" t="s">
        <v>146</v>
      </c>
      <c r="AU184" s="174" t="s">
        <v>118</v>
      </c>
      <c r="AV184" s="10" t="s">
        <v>118</v>
      </c>
      <c r="AW184" s="10" t="s">
        <v>34</v>
      </c>
      <c r="AX184" s="10" t="s">
        <v>82</v>
      </c>
      <c r="AY184" s="174" t="s">
        <v>138</v>
      </c>
    </row>
    <row r="185" spans="2:65" s="1" customFormat="1" ht="25.5" customHeight="1">
      <c r="B185" s="129"/>
      <c r="C185" s="158" t="s">
        <v>294</v>
      </c>
      <c r="D185" s="158" t="s">
        <v>139</v>
      </c>
      <c r="E185" s="159" t="s">
        <v>295</v>
      </c>
      <c r="F185" s="255" t="s">
        <v>296</v>
      </c>
      <c r="G185" s="255"/>
      <c r="H185" s="255"/>
      <c r="I185" s="255"/>
      <c r="J185" s="160" t="s">
        <v>142</v>
      </c>
      <c r="K185" s="161">
        <v>27.5</v>
      </c>
      <c r="L185" s="247">
        <v>0</v>
      </c>
      <c r="M185" s="247"/>
      <c r="N185" s="244">
        <f>ROUND(L185*K185,3)</f>
        <v>0</v>
      </c>
      <c r="O185" s="244"/>
      <c r="P185" s="244"/>
      <c r="Q185" s="244"/>
      <c r="R185" s="132"/>
      <c r="T185" s="163" t="s">
        <v>5</v>
      </c>
      <c r="U185" s="46" t="s">
        <v>44</v>
      </c>
      <c r="V185" s="38"/>
      <c r="W185" s="164">
        <f>V185*K185</f>
        <v>0</v>
      </c>
      <c r="X185" s="164">
        <v>1.83E-3</v>
      </c>
      <c r="Y185" s="164">
        <f>X185*K185</f>
        <v>5.0325000000000002E-2</v>
      </c>
      <c r="Z185" s="164">
        <v>0</v>
      </c>
      <c r="AA185" s="165">
        <f>Z185*K185</f>
        <v>0</v>
      </c>
      <c r="AR185" s="21" t="s">
        <v>173</v>
      </c>
      <c r="AT185" s="21" t="s">
        <v>139</v>
      </c>
      <c r="AU185" s="21" t="s">
        <v>118</v>
      </c>
      <c r="AY185" s="21" t="s">
        <v>138</v>
      </c>
      <c r="BE185" s="103">
        <f>IF(U185="základná",N185,0)</f>
        <v>0</v>
      </c>
      <c r="BF185" s="103">
        <f>IF(U185="znížená",N185,0)</f>
        <v>0</v>
      </c>
      <c r="BG185" s="103">
        <f>IF(U185="zákl. prenesená",N185,0)</f>
        <v>0</v>
      </c>
      <c r="BH185" s="103">
        <f>IF(U185="zníž. prenesená",N185,0)</f>
        <v>0</v>
      </c>
      <c r="BI185" s="103">
        <f>IF(U185="nulová",N185,0)</f>
        <v>0</v>
      </c>
      <c r="BJ185" s="21" t="s">
        <v>118</v>
      </c>
      <c r="BK185" s="166">
        <f>ROUND(L185*K185,3)</f>
        <v>0</v>
      </c>
      <c r="BL185" s="21" t="s">
        <v>173</v>
      </c>
      <c r="BM185" s="21" t="s">
        <v>297</v>
      </c>
    </row>
    <row r="186" spans="2:65" s="1" customFormat="1" ht="16.5" customHeight="1">
      <c r="B186" s="129"/>
      <c r="C186" s="158" t="s">
        <v>298</v>
      </c>
      <c r="D186" s="158" t="s">
        <v>139</v>
      </c>
      <c r="E186" s="159" t="s">
        <v>299</v>
      </c>
      <c r="F186" s="255" t="s">
        <v>300</v>
      </c>
      <c r="G186" s="255"/>
      <c r="H186" s="255"/>
      <c r="I186" s="255"/>
      <c r="J186" s="160" t="s">
        <v>235</v>
      </c>
      <c r="K186" s="161">
        <v>1360</v>
      </c>
      <c r="L186" s="247">
        <v>0</v>
      </c>
      <c r="M186" s="247"/>
      <c r="N186" s="244">
        <f>ROUND(L186*K186,3)</f>
        <v>0</v>
      </c>
      <c r="O186" s="244"/>
      <c r="P186" s="244"/>
      <c r="Q186" s="244"/>
      <c r="R186" s="132"/>
      <c r="T186" s="163" t="s">
        <v>5</v>
      </c>
      <c r="U186" s="46" t="s">
        <v>44</v>
      </c>
      <c r="V186" s="38"/>
      <c r="W186" s="164">
        <f>V186*K186</f>
        <v>0</v>
      </c>
      <c r="X186" s="164">
        <v>5.1999999999999995E-4</v>
      </c>
      <c r="Y186" s="164">
        <f>X186*K186</f>
        <v>0.70719999999999994</v>
      </c>
      <c r="Z186" s="164">
        <v>0</v>
      </c>
      <c r="AA186" s="165">
        <f>Z186*K186</f>
        <v>0</v>
      </c>
      <c r="AR186" s="21" t="s">
        <v>173</v>
      </c>
      <c r="AT186" s="21" t="s">
        <v>139</v>
      </c>
      <c r="AU186" s="21" t="s">
        <v>118</v>
      </c>
      <c r="AY186" s="21" t="s">
        <v>138</v>
      </c>
      <c r="BE186" s="103">
        <f>IF(U186="základná",N186,0)</f>
        <v>0</v>
      </c>
      <c r="BF186" s="103">
        <f>IF(U186="znížená",N186,0)</f>
        <v>0</v>
      </c>
      <c r="BG186" s="103">
        <f>IF(U186="zákl. prenesená",N186,0)</f>
        <v>0</v>
      </c>
      <c r="BH186" s="103">
        <f>IF(U186="zníž. prenesená",N186,0)</f>
        <v>0</v>
      </c>
      <c r="BI186" s="103">
        <f>IF(U186="nulová",N186,0)</f>
        <v>0</v>
      </c>
      <c r="BJ186" s="21" t="s">
        <v>118</v>
      </c>
      <c r="BK186" s="166">
        <f>ROUND(L186*K186,3)</f>
        <v>0</v>
      </c>
      <c r="BL186" s="21" t="s">
        <v>173</v>
      </c>
      <c r="BM186" s="21" t="s">
        <v>301</v>
      </c>
    </row>
    <row r="187" spans="2:65" s="10" customFormat="1" ht="16.5" customHeight="1">
      <c r="B187" s="167"/>
      <c r="C187" s="168"/>
      <c r="D187" s="168"/>
      <c r="E187" s="169" t="s">
        <v>5</v>
      </c>
      <c r="F187" s="253" t="s">
        <v>302</v>
      </c>
      <c r="G187" s="254"/>
      <c r="H187" s="254"/>
      <c r="I187" s="254"/>
      <c r="J187" s="168"/>
      <c r="K187" s="170">
        <v>1360</v>
      </c>
      <c r="L187" s="168"/>
      <c r="M187" s="168"/>
      <c r="N187" s="168"/>
      <c r="O187" s="168"/>
      <c r="P187" s="168"/>
      <c r="Q187" s="168"/>
      <c r="R187" s="171"/>
      <c r="T187" s="172"/>
      <c r="U187" s="168"/>
      <c r="V187" s="168"/>
      <c r="W187" s="168"/>
      <c r="X187" s="168"/>
      <c r="Y187" s="168"/>
      <c r="Z187" s="168"/>
      <c r="AA187" s="173"/>
      <c r="AT187" s="174" t="s">
        <v>146</v>
      </c>
      <c r="AU187" s="174" t="s">
        <v>118</v>
      </c>
      <c r="AV187" s="10" t="s">
        <v>118</v>
      </c>
      <c r="AW187" s="10" t="s">
        <v>34</v>
      </c>
      <c r="AX187" s="10" t="s">
        <v>82</v>
      </c>
      <c r="AY187" s="174" t="s">
        <v>138</v>
      </c>
    </row>
    <row r="188" spans="2:65" s="1" customFormat="1" ht="16.5" customHeight="1">
      <c r="B188" s="129"/>
      <c r="C188" s="158" t="s">
        <v>303</v>
      </c>
      <c r="D188" s="158" t="s">
        <v>139</v>
      </c>
      <c r="E188" s="159" t="s">
        <v>304</v>
      </c>
      <c r="F188" s="255" t="s">
        <v>305</v>
      </c>
      <c r="G188" s="255"/>
      <c r="H188" s="255"/>
      <c r="I188" s="255"/>
      <c r="J188" s="160" t="s">
        <v>235</v>
      </c>
      <c r="K188" s="161">
        <v>40</v>
      </c>
      <c r="L188" s="247">
        <v>0</v>
      </c>
      <c r="M188" s="247"/>
      <c r="N188" s="244">
        <f>ROUND(L188*K188,3)</f>
        <v>0</v>
      </c>
      <c r="O188" s="244"/>
      <c r="P188" s="244"/>
      <c r="Q188" s="244"/>
      <c r="R188" s="132"/>
      <c r="T188" s="163" t="s">
        <v>5</v>
      </c>
      <c r="U188" s="46" t="s">
        <v>44</v>
      </c>
      <c r="V188" s="38"/>
      <c r="W188" s="164">
        <f>V188*K188</f>
        <v>0</v>
      </c>
      <c r="X188" s="164">
        <v>3.0000000000000001E-3</v>
      </c>
      <c r="Y188" s="164">
        <f>X188*K188</f>
        <v>0.12</v>
      </c>
      <c r="Z188" s="164">
        <v>0</v>
      </c>
      <c r="AA188" s="165">
        <f>Z188*K188</f>
        <v>0</v>
      </c>
      <c r="AR188" s="21" t="s">
        <v>173</v>
      </c>
      <c r="AT188" s="21" t="s">
        <v>139</v>
      </c>
      <c r="AU188" s="21" t="s">
        <v>118</v>
      </c>
      <c r="AY188" s="21" t="s">
        <v>138</v>
      </c>
      <c r="BE188" s="103">
        <f>IF(U188="základná",N188,0)</f>
        <v>0</v>
      </c>
      <c r="BF188" s="103">
        <f>IF(U188="znížená",N188,0)</f>
        <v>0</v>
      </c>
      <c r="BG188" s="103">
        <f>IF(U188="zákl. prenesená",N188,0)</f>
        <v>0</v>
      </c>
      <c r="BH188" s="103">
        <f>IF(U188="zníž. prenesená",N188,0)</f>
        <v>0</v>
      </c>
      <c r="BI188" s="103">
        <f>IF(U188="nulová",N188,0)</f>
        <v>0</v>
      </c>
      <c r="BJ188" s="21" t="s">
        <v>118</v>
      </c>
      <c r="BK188" s="166">
        <f>ROUND(L188*K188,3)</f>
        <v>0</v>
      </c>
      <c r="BL188" s="21" t="s">
        <v>173</v>
      </c>
      <c r="BM188" s="21" t="s">
        <v>306</v>
      </c>
    </row>
    <row r="189" spans="2:65" s="10" customFormat="1" ht="16.5" customHeight="1">
      <c r="B189" s="167"/>
      <c r="C189" s="168"/>
      <c r="D189" s="168"/>
      <c r="E189" s="169" t="s">
        <v>5</v>
      </c>
      <c r="F189" s="253" t="s">
        <v>307</v>
      </c>
      <c r="G189" s="254"/>
      <c r="H189" s="254"/>
      <c r="I189" s="254"/>
      <c r="J189" s="168"/>
      <c r="K189" s="170">
        <v>40</v>
      </c>
      <c r="L189" s="168"/>
      <c r="M189" s="168"/>
      <c r="N189" s="168"/>
      <c r="O189" s="168"/>
      <c r="P189" s="168"/>
      <c r="Q189" s="168"/>
      <c r="R189" s="171"/>
      <c r="T189" s="172"/>
      <c r="U189" s="168"/>
      <c r="V189" s="168"/>
      <c r="W189" s="168"/>
      <c r="X189" s="168"/>
      <c r="Y189" s="168"/>
      <c r="Z189" s="168"/>
      <c r="AA189" s="173"/>
      <c r="AT189" s="174" t="s">
        <v>146</v>
      </c>
      <c r="AU189" s="174" t="s">
        <v>118</v>
      </c>
      <c r="AV189" s="10" t="s">
        <v>118</v>
      </c>
      <c r="AW189" s="10" t="s">
        <v>34</v>
      </c>
      <c r="AX189" s="10" t="s">
        <v>82</v>
      </c>
      <c r="AY189" s="174" t="s">
        <v>138</v>
      </c>
    </row>
    <row r="190" spans="2:65" s="1" customFormat="1" ht="16.5" customHeight="1">
      <c r="B190" s="129"/>
      <c r="C190" s="158" t="s">
        <v>308</v>
      </c>
      <c r="D190" s="158" t="s">
        <v>139</v>
      </c>
      <c r="E190" s="159" t="s">
        <v>309</v>
      </c>
      <c r="F190" s="255" t="s">
        <v>310</v>
      </c>
      <c r="G190" s="255"/>
      <c r="H190" s="255"/>
      <c r="I190" s="255"/>
      <c r="J190" s="160" t="s">
        <v>235</v>
      </c>
      <c r="K190" s="161">
        <v>4</v>
      </c>
      <c r="L190" s="247">
        <v>0</v>
      </c>
      <c r="M190" s="247"/>
      <c r="N190" s="244">
        <f>ROUND(L190*K190,3)</f>
        <v>0</v>
      </c>
      <c r="O190" s="244"/>
      <c r="P190" s="244"/>
      <c r="Q190" s="244"/>
      <c r="R190" s="132"/>
      <c r="T190" s="163" t="s">
        <v>5</v>
      </c>
      <c r="U190" s="46" t="s">
        <v>44</v>
      </c>
      <c r="V190" s="38"/>
      <c r="W190" s="164">
        <f>V190*K190</f>
        <v>0</v>
      </c>
      <c r="X190" s="164">
        <v>3.5200000000000001E-3</v>
      </c>
      <c r="Y190" s="164">
        <f>X190*K190</f>
        <v>1.4080000000000001E-2</v>
      </c>
      <c r="Z190" s="164">
        <v>0</v>
      </c>
      <c r="AA190" s="165">
        <f>Z190*K190</f>
        <v>0</v>
      </c>
      <c r="AR190" s="21" t="s">
        <v>173</v>
      </c>
      <c r="AT190" s="21" t="s">
        <v>139</v>
      </c>
      <c r="AU190" s="21" t="s">
        <v>118</v>
      </c>
      <c r="AY190" s="21" t="s">
        <v>138</v>
      </c>
      <c r="BE190" s="103">
        <f>IF(U190="základná",N190,0)</f>
        <v>0</v>
      </c>
      <c r="BF190" s="103">
        <f>IF(U190="znížená",N190,0)</f>
        <v>0</v>
      </c>
      <c r="BG190" s="103">
        <f>IF(U190="zákl. prenesená",N190,0)</f>
        <v>0</v>
      </c>
      <c r="BH190" s="103">
        <f>IF(U190="zníž. prenesená",N190,0)</f>
        <v>0</v>
      </c>
      <c r="BI190" s="103">
        <f>IF(U190="nulová",N190,0)</f>
        <v>0</v>
      </c>
      <c r="BJ190" s="21" t="s">
        <v>118</v>
      </c>
      <c r="BK190" s="166">
        <f>ROUND(L190*K190,3)</f>
        <v>0</v>
      </c>
      <c r="BL190" s="21" t="s">
        <v>173</v>
      </c>
      <c r="BM190" s="21" t="s">
        <v>311</v>
      </c>
    </row>
    <row r="191" spans="2:65" s="1" customFormat="1" ht="38.25" customHeight="1">
      <c r="B191" s="129"/>
      <c r="C191" s="158" t="s">
        <v>312</v>
      </c>
      <c r="D191" s="158" t="s">
        <v>139</v>
      </c>
      <c r="E191" s="159" t="s">
        <v>313</v>
      </c>
      <c r="F191" s="255" t="s">
        <v>314</v>
      </c>
      <c r="G191" s="255"/>
      <c r="H191" s="255"/>
      <c r="I191" s="255"/>
      <c r="J191" s="160" t="s">
        <v>142</v>
      </c>
      <c r="K191" s="161">
        <v>126</v>
      </c>
      <c r="L191" s="247">
        <v>0</v>
      </c>
      <c r="M191" s="247"/>
      <c r="N191" s="244">
        <f>ROUND(L191*K191,3)</f>
        <v>0</v>
      </c>
      <c r="O191" s="244"/>
      <c r="P191" s="244"/>
      <c r="Q191" s="244"/>
      <c r="R191" s="132"/>
      <c r="T191" s="163" t="s">
        <v>5</v>
      </c>
      <c r="U191" s="46" t="s">
        <v>44</v>
      </c>
      <c r="V191" s="38"/>
      <c r="W191" s="164">
        <f>V191*K191</f>
        <v>0</v>
      </c>
      <c r="X191" s="164">
        <v>0</v>
      </c>
      <c r="Y191" s="164">
        <f>X191*K191</f>
        <v>0</v>
      </c>
      <c r="Z191" s="164">
        <v>0.02</v>
      </c>
      <c r="AA191" s="165">
        <f>Z191*K191</f>
        <v>2.52</v>
      </c>
      <c r="AR191" s="21" t="s">
        <v>173</v>
      </c>
      <c r="AT191" s="21" t="s">
        <v>139</v>
      </c>
      <c r="AU191" s="21" t="s">
        <v>118</v>
      </c>
      <c r="AY191" s="21" t="s">
        <v>138</v>
      </c>
      <c r="BE191" s="103">
        <f>IF(U191="základná",N191,0)</f>
        <v>0</v>
      </c>
      <c r="BF191" s="103">
        <f>IF(U191="znížená",N191,0)</f>
        <v>0</v>
      </c>
      <c r="BG191" s="103">
        <f>IF(U191="zákl. prenesená",N191,0)</f>
        <v>0</v>
      </c>
      <c r="BH191" s="103">
        <f>IF(U191="zníž. prenesená",N191,0)</f>
        <v>0</v>
      </c>
      <c r="BI191" s="103">
        <f>IF(U191="nulová",N191,0)</f>
        <v>0</v>
      </c>
      <c r="BJ191" s="21" t="s">
        <v>118</v>
      </c>
      <c r="BK191" s="166">
        <f>ROUND(L191*K191,3)</f>
        <v>0</v>
      </c>
      <c r="BL191" s="21" t="s">
        <v>173</v>
      </c>
      <c r="BM191" s="21" t="s">
        <v>315</v>
      </c>
    </row>
    <row r="192" spans="2:65" s="1" customFormat="1" ht="25.5" customHeight="1">
      <c r="B192" s="129"/>
      <c r="C192" s="158" t="s">
        <v>307</v>
      </c>
      <c r="D192" s="158" t="s">
        <v>139</v>
      </c>
      <c r="E192" s="159" t="s">
        <v>316</v>
      </c>
      <c r="F192" s="255" t="s">
        <v>317</v>
      </c>
      <c r="G192" s="255"/>
      <c r="H192" s="255"/>
      <c r="I192" s="255"/>
      <c r="J192" s="160" t="s">
        <v>189</v>
      </c>
      <c r="K192" s="161">
        <v>930.6</v>
      </c>
      <c r="L192" s="247">
        <v>0</v>
      </c>
      <c r="M192" s="247"/>
      <c r="N192" s="244">
        <f>ROUND(L192*K192,3)</f>
        <v>0</v>
      </c>
      <c r="O192" s="244"/>
      <c r="P192" s="244"/>
      <c r="Q192" s="244"/>
      <c r="R192" s="132"/>
      <c r="T192" s="163" t="s">
        <v>5</v>
      </c>
      <c r="U192" s="46" t="s">
        <v>44</v>
      </c>
      <c r="V192" s="38"/>
      <c r="W192" s="164">
        <f>V192*K192</f>
        <v>0</v>
      </c>
      <c r="X192" s="164">
        <v>5.0000000000000001E-4</v>
      </c>
      <c r="Y192" s="164">
        <f>X192*K192</f>
        <v>0.46530000000000005</v>
      </c>
      <c r="Z192" s="164">
        <v>0</v>
      </c>
      <c r="AA192" s="165">
        <f>Z192*K192</f>
        <v>0</v>
      </c>
      <c r="AR192" s="21" t="s">
        <v>173</v>
      </c>
      <c r="AT192" s="21" t="s">
        <v>139</v>
      </c>
      <c r="AU192" s="21" t="s">
        <v>118</v>
      </c>
      <c r="AY192" s="21" t="s">
        <v>138</v>
      </c>
      <c r="BE192" s="103">
        <f>IF(U192="základná",N192,0)</f>
        <v>0</v>
      </c>
      <c r="BF192" s="103">
        <f>IF(U192="znížená",N192,0)</f>
        <v>0</v>
      </c>
      <c r="BG192" s="103">
        <f>IF(U192="zákl. prenesená",N192,0)</f>
        <v>0</v>
      </c>
      <c r="BH192" s="103">
        <f>IF(U192="zníž. prenesená",N192,0)</f>
        <v>0</v>
      </c>
      <c r="BI192" s="103">
        <f>IF(U192="nulová",N192,0)</f>
        <v>0</v>
      </c>
      <c r="BJ192" s="21" t="s">
        <v>118</v>
      </c>
      <c r="BK192" s="166">
        <f>ROUND(L192*K192,3)</f>
        <v>0</v>
      </c>
      <c r="BL192" s="21" t="s">
        <v>173</v>
      </c>
      <c r="BM192" s="21" t="s">
        <v>318</v>
      </c>
    </row>
    <row r="193" spans="2:65" s="10" customFormat="1" ht="16.5" customHeight="1">
      <c r="B193" s="167"/>
      <c r="C193" s="168"/>
      <c r="D193" s="168"/>
      <c r="E193" s="169" t="s">
        <v>5</v>
      </c>
      <c r="F193" s="253" t="s">
        <v>319</v>
      </c>
      <c r="G193" s="254"/>
      <c r="H193" s="254"/>
      <c r="I193" s="254"/>
      <c r="J193" s="168"/>
      <c r="K193" s="170">
        <v>846</v>
      </c>
      <c r="L193" s="168"/>
      <c r="M193" s="168"/>
      <c r="N193" s="168"/>
      <c r="O193" s="168"/>
      <c r="P193" s="168"/>
      <c r="Q193" s="168"/>
      <c r="R193" s="171"/>
      <c r="T193" s="172"/>
      <c r="U193" s="168"/>
      <c r="V193" s="168"/>
      <c r="W193" s="168"/>
      <c r="X193" s="168"/>
      <c r="Y193" s="168"/>
      <c r="Z193" s="168"/>
      <c r="AA193" s="173"/>
      <c r="AT193" s="174" t="s">
        <v>146</v>
      </c>
      <c r="AU193" s="174" t="s">
        <v>118</v>
      </c>
      <c r="AV193" s="10" t="s">
        <v>118</v>
      </c>
      <c r="AW193" s="10" t="s">
        <v>34</v>
      </c>
      <c r="AX193" s="10" t="s">
        <v>82</v>
      </c>
      <c r="AY193" s="174" t="s">
        <v>138</v>
      </c>
    </row>
    <row r="194" spans="2:65" s="1" customFormat="1" ht="25.5" customHeight="1">
      <c r="B194" s="129"/>
      <c r="C194" s="158" t="s">
        <v>320</v>
      </c>
      <c r="D194" s="158" t="s">
        <v>139</v>
      </c>
      <c r="E194" s="159" t="s">
        <v>321</v>
      </c>
      <c r="F194" s="255" t="s">
        <v>322</v>
      </c>
      <c r="G194" s="255"/>
      <c r="H194" s="255"/>
      <c r="I194" s="255"/>
      <c r="J194" s="160" t="s">
        <v>153</v>
      </c>
      <c r="K194" s="161">
        <v>63.53</v>
      </c>
      <c r="L194" s="247">
        <v>0</v>
      </c>
      <c r="M194" s="247"/>
      <c r="N194" s="244">
        <f>ROUND(L194*K194,3)</f>
        <v>0</v>
      </c>
      <c r="O194" s="244"/>
      <c r="P194" s="244"/>
      <c r="Q194" s="244"/>
      <c r="R194" s="132"/>
      <c r="T194" s="163" t="s">
        <v>5</v>
      </c>
      <c r="U194" s="46" t="s">
        <v>44</v>
      </c>
      <c r="V194" s="38"/>
      <c r="W194" s="164">
        <f>V194*K194</f>
        <v>0</v>
      </c>
      <c r="X194" s="164">
        <v>0</v>
      </c>
      <c r="Y194" s="164">
        <f>X194*K194</f>
        <v>0</v>
      </c>
      <c r="Z194" s="164">
        <v>0</v>
      </c>
      <c r="AA194" s="165">
        <f>Z194*K194</f>
        <v>0</v>
      </c>
      <c r="AR194" s="21" t="s">
        <v>173</v>
      </c>
      <c r="AT194" s="21" t="s">
        <v>139</v>
      </c>
      <c r="AU194" s="21" t="s">
        <v>118</v>
      </c>
      <c r="AY194" s="21" t="s">
        <v>138</v>
      </c>
      <c r="BE194" s="103">
        <f>IF(U194="základná",N194,0)</f>
        <v>0</v>
      </c>
      <c r="BF194" s="103">
        <f>IF(U194="znížená",N194,0)</f>
        <v>0</v>
      </c>
      <c r="BG194" s="103">
        <f>IF(U194="zákl. prenesená",N194,0)</f>
        <v>0</v>
      </c>
      <c r="BH194" s="103">
        <f>IF(U194="zníž. prenesená",N194,0)</f>
        <v>0</v>
      </c>
      <c r="BI194" s="103">
        <f>IF(U194="nulová",N194,0)</f>
        <v>0</v>
      </c>
      <c r="BJ194" s="21" t="s">
        <v>118</v>
      </c>
      <c r="BK194" s="166">
        <f>ROUND(L194*K194,3)</f>
        <v>0</v>
      </c>
      <c r="BL194" s="21" t="s">
        <v>173</v>
      </c>
      <c r="BM194" s="21" t="s">
        <v>323</v>
      </c>
    </row>
    <row r="195" spans="2:65" s="9" customFormat="1" ht="29.85" customHeight="1">
      <c r="B195" s="147"/>
      <c r="C195" s="148"/>
      <c r="D195" s="157" t="s">
        <v>111</v>
      </c>
      <c r="E195" s="157"/>
      <c r="F195" s="157"/>
      <c r="G195" s="157"/>
      <c r="H195" s="157"/>
      <c r="I195" s="157"/>
      <c r="J195" s="157"/>
      <c r="K195" s="157"/>
      <c r="L195" s="157"/>
      <c r="M195" s="157"/>
      <c r="N195" s="245">
        <f>BK195</f>
        <v>0</v>
      </c>
      <c r="O195" s="246"/>
      <c r="P195" s="246"/>
      <c r="Q195" s="246"/>
      <c r="R195" s="150"/>
      <c r="T195" s="151"/>
      <c r="U195" s="148"/>
      <c r="V195" s="148"/>
      <c r="W195" s="152">
        <f>SUM(W196:W197)</f>
        <v>0</v>
      </c>
      <c r="X195" s="148"/>
      <c r="Y195" s="152">
        <f>SUM(Y196:Y197)</f>
        <v>9.3839999999999993E-2</v>
      </c>
      <c r="Z195" s="148"/>
      <c r="AA195" s="153">
        <f>SUM(AA196:AA197)</f>
        <v>0</v>
      </c>
      <c r="AR195" s="154" t="s">
        <v>118</v>
      </c>
      <c r="AT195" s="155" t="s">
        <v>76</v>
      </c>
      <c r="AU195" s="155" t="s">
        <v>82</v>
      </c>
      <c r="AY195" s="154" t="s">
        <v>138</v>
      </c>
      <c r="BK195" s="156">
        <f>SUM(BK196:BK197)</f>
        <v>0</v>
      </c>
    </row>
    <row r="196" spans="2:65" s="1" customFormat="1" ht="25.5" customHeight="1">
      <c r="B196" s="129"/>
      <c r="C196" s="158" t="s">
        <v>324</v>
      </c>
      <c r="D196" s="158" t="s">
        <v>139</v>
      </c>
      <c r="E196" s="159" t="s">
        <v>325</v>
      </c>
      <c r="F196" s="255" t="s">
        <v>326</v>
      </c>
      <c r="G196" s="255"/>
      <c r="H196" s="255"/>
      <c r="I196" s="255"/>
      <c r="J196" s="160" t="s">
        <v>235</v>
      </c>
      <c r="K196" s="161">
        <v>6</v>
      </c>
      <c r="L196" s="247">
        <v>0</v>
      </c>
      <c r="M196" s="247"/>
      <c r="N196" s="244">
        <f>ROUND(L196*K196,3)</f>
        <v>0</v>
      </c>
      <c r="O196" s="244"/>
      <c r="P196" s="244"/>
      <c r="Q196" s="244"/>
      <c r="R196" s="132"/>
      <c r="T196" s="163" t="s">
        <v>5</v>
      </c>
      <c r="U196" s="46" t="s">
        <v>44</v>
      </c>
      <c r="V196" s="38"/>
      <c r="W196" s="164">
        <f>V196*K196</f>
        <v>0</v>
      </c>
      <c r="X196" s="164">
        <v>5.0000000000000002E-5</v>
      </c>
      <c r="Y196" s="164">
        <f>X196*K196</f>
        <v>3.0000000000000003E-4</v>
      </c>
      <c r="Z196" s="164">
        <v>0</v>
      </c>
      <c r="AA196" s="165">
        <f>Z196*K196</f>
        <v>0</v>
      </c>
      <c r="AR196" s="21" t="s">
        <v>173</v>
      </c>
      <c r="AT196" s="21" t="s">
        <v>139</v>
      </c>
      <c r="AU196" s="21" t="s">
        <v>118</v>
      </c>
      <c r="AY196" s="21" t="s">
        <v>138</v>
      </c>
      <c r="BE196" s="103">
        <f>IF(U196="základná",N196,0)</f>
        <v>0</v>
      </c>
      <c r="BF196" s="103">
        <f>IF(U196="znížená",N196,0)</f>
        <v>0</v>
      </c>
      <c r="BG196" s="103">
        <f>IF(U196="zákl. prenesená",N196,0)</f>
        <v>0</v>
      </c>
      <c r="BH196" s="103">
        <f>IF(U196="zníž. prenesená",N196,0)</f>
        <v>0</v>
      </c>
      <c r="BI196" s="103">
        <f>IF(U196="nulová",N196,0)</f>
        <v>0</v>
      </c>
      <c r="BJ196" s="21" t="s">
        <v>118</v>
      </c>
      <c r="BK196" s="166">
        <f>ROUND(L196*K196,3)</f>
        <v>0</v>
      </c>
      <c r="BL196" s="21" t="s">
        <v>173</v>
      </c>
      <c r="BM196" s="21" t="s">
        <v>327</v>
      </c>
    </row>
    <row r="197" spans="2:65" s="1" customFormat="1" ht="38.25" customHeight="1">
      <c r="B197" s="129"/>
      <c r="C197" s="175" t="s">
        <v>328</v>
      </c>
      <c r="D197" s="175" t="s">
        <v>180</v>
      </c>
      <c r="E197" s="176" t="s">
        <v>329</v>
      </c>
      <c r="F197" s="263" t="s">
        <v>330</v>
      </c>
      <c r="G197" s="263"/>
      <c r="H197" s="263"/>
      <c r="I197" s="263"/>
      <c r="J197" s="177" t="s">
        <v>235</v>
      </c>
      <c r="K197" s="178">
        <v>6</v>
      </c>
      <c r="L197" s="262">
        <v>0</v>
      </c>
      <c r="M197" s="262"/>
      <c r="N197" s="250">
        <f>ROUND(L197*K197,3)</f>
        <v>0</v>
      </c>
      <c r="O197" s="244"/>
      <c r="P197" s="244"/>
      <c r="Q197" s="244"/>
      <c r="R197" s="132"/>
      <c r="T197" s="163" t="s">
        <v>5</v>
      </c>
      <c r="U197" s="46" t="s">
        <v>44</v>
      </c>
      <c r="V197" s="38"/>
      <c r="W197" s="164">
        <f>V197*K197</f>
        <v>0</v>
      </c>
      <c r="X197" s="164">
        <v>1.559E-2</v>
      </c>
      <c r="Y197" s="164">
        <f>X197*K197</f>
        <v>9.3539999999999998E-2</v>
      </c>
      <c r="Z197" s="164">
        <v>0</v>
      </c>
      <c r="AA197" s="165">
        <f>Z197*K197</f>
        <v>0</v>
      </c>
      <c r="AR197" s="21" t="s">
        <v>184</v>
      </c>
      <c r="AT197" s="21" t="s">
        <v>180</v>
      </c>
      <c r="AU197" s="21" t="s">
        <v>118</v>
      </c>
      <c r="AY197" s="21" t="s">
        <v>138</v>
      </c>
      <c r="BE197" s="103">
        <f>IF(U197="základná",N197,0)</f>
        <v>0</v>
      </c>
      <c r="BF197" s="103">
        <f>IF(U197="znížená",N197,0)</f>
        <v>0</v>
      </c>
      <c r="BG197" s="103">
        <f>IF(U197="zákl. prenesená",N197,0)</f>
        <v>0</v>
      </c>
      <c r="BH197" s="103">
        <f>IF(U197="zníž. prenesená",N197,0)</f>
        <v>0</v>
      </c>
      <c r="BI197" s="103">
        <f>IF(U197="nulová",N197,0)</f>
        <v>0</v>
      </c>
      <c r="BJ197" s="21" t="s">
        <v>118</v>
      </c>
      <c r="BK197" s="166">
        <f>ROUND(L197*K197,3)</f>
        <v>0</v>
      </c>
      <c r="BL197" s="21" t="s">
        <v>173</v>
      </c>
      <c r="BM197" s="21" t="s">
        <v>331</v>
      </c>
    </row>
    <row r="198" spans="2:65" s="9" customFormat="1" ht="37.35" customHeight="1">
      <c r="B198" s="147"/>
      <c r="C198" s="148"/>
      <c r="D198" s="149" t="s">
        <v>112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289">
        <f>BK198</f>
        <v>0</v>
      </c>
      <c r="O198" s="290"/>
      <c r="P198" s="290"/>
      <c r="Q198" s="290"/>
      <c r="R198" s="150"/>
      <c r="T198" s="151"/>
      <c r="U198" s="148"/>
      <c r="V198" s="148"/>
      <c r="W198" s="152">
        <f>W199+SUM(W200:W202)</f>
        <v>0</v>
      </c>
      <c r="X198" s="148"/>
      <c r="Y198" s="152">
        <f>Y199+SUM(Y200:Y202)</f>
        <v>0</v>
      </c>
      <c r="Z198" s="148"/>
      <c r="AA198" s="153">
        <f>AA199+SUM(AA200:AA202)</f>
        <v>0</v>
      </c>
      <c r="AR198" s="154" t="s">
        <v>143</v>
      </c>
      <c r="AT198" s="155" t="s">
        <v>76</v>
      </c>
      <c r="AU198" s="155" t="s">
        <v>77</v>
      </c>
      <c r="AY198" s="154" t="s">
        <v>138</v>
      </c>
      <c r="BK198" s="156">
        <f>BK199+SUM(BK200:BK202)</f>
        <v>0</v>
      </c>
    </row>
    <row r="199" spans="2:65" s="1" customFormat="1" ht="38.25" customHeight="1">
      <c r="B199" s="129"/>
      <c r="C199" s="158" t="s">
        <v>332</v>
      </c>
      <c r="D199" s="158" t="s">
        <v>139</v>
      </c>
      <c r="E199" s="159" t="s">
        <v>333</v>
      </c>
      <c r="F199" s="255" t="s">
        <v>334</v>
      </c>
      <c r="G199" s="255"/>
      <c r="H199" s="255"/>
      <c r="I199" s="255"/>
      <c r="J199" s="160" t="s">
        <v>335</v>
      </c>
      <c r="K199" s="161">
        <v>20</v>
      </c>
      <c r="L199" s="247">
        <v>0</v>
      </c>
      <c r="M199" s="247"/>
      <c r="N199" s="244">
        <f>ROUND(L199*K199,3)</f>
        <v>0</v>
      </c>
      <c r="O199" s="244"/>
      <c r="P199" s="244"/>
      <c r="Q199" s="244"/>
      <c r="R199" s="132"/>
      <c r="T199" s="163" t="s">
        <v>5</v>
      </c>
      <c r="U199" s="46" t="s">
        <v>44</v>
      </c>
      <c r="V199" s="38"/>
      <c r="W199" s="164">
        <f>V199*K199</f>
        <v>0</v>
      </c>
      <c r="X199" s="164">
        <v>0</v>
      </c>
      <c r="Y199" s="164">
        <f>X199*K199</f>
        <v>0</v>
      </c>
      <c r="Z199" s="164">
        <v>0</v>
      </c>
      <c r="AA199" s="165">
        <f>Z199*K199</f>
        <v>0</v>
      </c>
      <c r="AR199" s="21" t="s">
        <v>336</v>
      </c>
      <c r="AT199" s="21" t="s">
        <v>139</v>
      </c>
      <c r="AU199" s="21" t="s">
        <v>82</v>
      </c>
      <c r="AY199" s="21" t="s">
        <v>138</v>
      </c>
      <c r="BE199" s="103">
        <f>IF(U199="základná",N199,0)</f>
        <v>0</v>
      </c>
      <c r="BF199" s="103">
        <f>IF(U199="znížená",N199,0)</f>
        <v>0</v>
      </c>
      <c r="BG199" s="103">
        <f>IF(U199="zákl. prenesená",N199,0)</f>
        <v>0</v>
      </c>
      <c r="BH199" s="103">
        <f>IF(U199="zníž. prenesená",N199,0)</f>
        <v>0</v>
      </c>
      <c r="BI199" s="103">
        <f>IF(U199="nulová",N199,0)</f>
        <v>0</v>
      </c>
      <c r="BJ199" s="21" t="s">
        <v>118</v>
      </c>
      <c r="BK199" s="166">
        <f>ROUND(L199*K199,3)</f>
        <v>0</v>
      </c>
      <c r="BL199" s="21" t="s">
        <v>336</v>
      </c>
      <c r="BM199" s="21" t="s">
        <v>337</v>
      </c>
    </row>
    <row r="200" spans="2:65" s="11" customFormat="1" ht="38.25" customHeight="1">
      <c r="B200" s="179"/>
      <c r="C200" s="180"/>
      <c r="D200" s="180"/>
      <c r="E200" s="181" t="s">
        <v>5</v>
      </c>
      <c r="F200" s="260" t="s">
        <v>338</v>
      </c>
      <c r="G200" s="261"/>
      <c r="H200" s="261"/>
      <c r="I200" s="261"/>
      <c r="J200" s="180"/>
      <c r="K200" s="181" t="s">
        <v>5</v>
      </c>
      <c r="L200" s="180"/>
      <c r="M200" s="180"/>
      <c r="N200" s="180"/>
      <c r="O200" s="180"/>
      <c r="P200" s="180"/>
      <c r="Q200" s="180"/>
      <c r="R200" s="182"/>
      <c r="T200" s="183"/>
      <c r="U200" s="180"/>
      <c r="V200" s="180"/>
      <c r="W200" s="180"/>
      <c r="X200" s="180"/>
      <c r="Y200" s="180"/>
      <c r="Z200" s="180"/>
      <c r="AA200" s="184"/>
      <c r="AT200" s="185" t="s">
        <v>146</v>
      </c>
      <c r="AU200" s="185" t="s">
        <v>82</v>
      </c>
      <c r="AV200" s="11" t="s">
        <v>82</v>
      </c>
      <c r="AW200" s="11" t="s">
        <v>34</v>
      </c>
      <c r="AX200" s="11" t="s">
        <v>77</v>
      </c>
      <c r="AY200" s="185" t="s">
        <v>138</v>
      </c>
    </row>
    <row r="201" spans="2:65" s="10" customFormat="1" ht="16.5" customHeight="1">
      <c r="B201" s="167"/>
      <c r="C201" s="168"/>
      <c r="D201" s="168"/>
      <c r="E201" s="169" t="s">
        <v>5</v>
      </c>
      <c r="F201" s="256" t="s">
        <v>10</v>
      </c>
      <c r="G201" s="257"/>
      <c r="H201" s="257"/>
      <c r="I201" s="257"/>
      <c r="J201" s="168"/>
      <c r="K201" s="170">
        <v>20</v>
      </c>
      <c r="L201" s="168"/>
      <c r="M201" s="168"/>
      <c r="N201" s="168"/>
      <c r="O201" s="168"/>
      <c r="P201" s="168"/>
      <c r="Q201" s="168"/>
      <c r="R201" s="171"/>
      <c r="T201" s="172"/>
      <c r="U201" s="168"/>
      <c r="V201" s="168"/>
      <c r="W201" s="168"/>
      <c r="X201" s="168"/>
      <c r="Y201" s="168"/>
      <c r="Z201" s="168"/>
      <c r="AA201" s="173"/>
      <c r="AT201" s="174" t="s">
        <v>146</v>
      </c>
      <c r="AU201" s="174" t="s">
        <v>82</v>
      </c>
      <c r="AV201" s="10" t="s">
        <v>118</v>
      </c>
      <c r="AW201" s="10" t="s">
        <v>34</v>
      </c>
      <c r="AX201" s="10" t="s">
        <v>82</v>
      </c>
      <c r="AY201" s="174" t="s">
        <v>138</v>
      </c>
    </row>
    <row r="202" spans="2:65" s="9" customFormat="1" ht="29.85" customHeight="1">
      <c r="B202" s="147"/>
      <c r="C202" s="148"/>
      <c r="D202" s="157" t="s">
        <v>113</v>
      </c>
      <c r="E202" s="157"/>
      <c r="F202" s="157"/>
      <c r="G202" s="157"/>
      <c r="H202" s="157"/>
      <c r="I202" s="157"/>
      <c r="J202" s="157"/>
      <c r="K202" s="157"/>
      <c r="L202" s="157"/>
      <c r="M202" s="157"/>
      <c r="N202" s="251">
        <f>BK202</f>
        <v>0</v>
      </c>
      <c r="O202" s="252"/>
      <c r="P202" s="252"/>
      <c r="Q202" s="252"/>
      <c r="R202" s="150"/>
      <c r="T202" s="151"/>
      <c r="U202" s="148"/>
      <c r="V202" s="148"/>
      <c r="W202" s="152">
        <f>SUM(W203:W230)</f>
        <v>0</v>
      </c>
      <c r="X202" s="148"/>
      <c r="Y202" s="152">
        <f>SUM(Y203:Y230)</f>
        <v>0</v>
      </c>
      <c r="Z202" s="148"/>
      <c r="AA202" s="153">
        <f>SUM(AA203:AA230)</f>
        <v>0</v>
      </c>
      <c r="AR202" s="154" t="s">
        <v>82</v>
      </c>
      <c r="AT202" s="155" t="s">
        <v>76</v>
      </c>
      <c r="AU202" s="155" t="s">
        <v>82</v>
      </c>
      <c r="AY202" s="154" t="s">
        <v>138</v>
      </c>
      <c r="BK202" s="156">
        <f>SUM(BK203:BK230)</f>
        <v>0</v>
      </c>
    </row>
    <row r="203" spans="2:65" s="1" customFormat="1" ht="25.5" customHeight="1">
      <c r="B203" s="129"/>
      <c r="C203" s="158" t="s">
        <v>339</v>
      </c>
      <c r="D203" s="158" t="s">
        <v>139</v>
      </c>
      <c r="E203" s="159" t="s">
        <v>340</v>
      </c>
      <c r="F203" s="255" t="s">
        <v>341</v>
      </c>
      <c r="G203" s="255"/>
      <c r="H203" s="255"/>
      <c r="I203" s="255"/>
      <c r="J203" s="160" t="s">
        <v>142</v>
      </c>
      <c r="K203" s="161">
        <v>370</v>
      </c>
      <c r="L203" s="247">
        <v>0</v>
      </c>
      <c r="M203" s="247"/>
      <c r="N203" s="244">
        <f t="shared" ref="N203:N230" si="15">ROUND(L203*K203,3)</f>
        <v>0</v>
      </c>
      <c r="O203" s="244"/>
      <c r="P203" s="244"/>
      <c r="Q203" s="244"/>
      <c r="R203" s="132"/>
      <c r="T203" s="163" t="s">
        <v>5</v>
      </c>
      <c r="U203" s="46" t="s">
        <v>44</v>
      </c>
      <c r="V203" s="38"/>
      <c r="W203" s="164">
        <f t="shared" ref="W203:W230" si="16">V203*K203</f>
        <v>0</v>
      </c>
      <c r="X203" s="164">
        <v>0</v>
      </c>
      <c r="Y203" s="164">
        <f t="shared" ref="Y203:Y230" si="17">X203*K203</f>
        <v>0</v>
      </c>
      <c r="Z203" s="164">
        <v>0</v>
      </c>
      <c r="AA203" s="165">
        <f t="shared" ref="AA203:AA230" si="18">Z203*K203</f>
        <v>0</v>
      </c>
      <c r="AR203" s="21" t="s">
        <v>143</v>
      </c>
      <c r="AT203" s="21" t="s">
        <v>139</v>
      </c>
      <c r="AU203" s="21" t="s">
        <v>118</v>
      </c>
      <c r="AY203" s="21" t="s">
        <v>138</v>
      </c>
      <c r="BE203" s="103">
        <f t="shared" ref="BE203:BE230" si="19">IF(U203="základná",N203,0)</f>
        <v>0</v>
      </c>
      <c r="BF203" s="103">
        <f t="shared" ref="BF203:BF230" si="20">IF(U203="znížená",N203,0)</f>
        <v>0</v>
      </c>
      <c r="BG203" s="103">
        <f t="shared" ref="BG203:BG230" si="21">IF(U203="zákl. prenesená",N203,0)</f>
        <v>0</v>
      </c>
      <c r="BH203" s="103">
        <f t="shared" ref="BH203:BH230" si="22">IF(U203="zníž. prenesená",N203,0)</f>
        <v>0</v>
      </c>
      <c r="BI203" s="103">
        <f t="shared" ref="BI203:BI230" si="23">IF(U203="nulová",N203,0)</f>
        <v>0</v>
      </c>
      <c r="BJ203" s="21" t="s">
        <v>118</v>
      </c>
      <c r="BK203" s="166">
        <f t="shared" ref="BK203:BK230" si="24">ROUND(L203*K203,3)</f>
        <v>0</v>
      </c>
      <c r="BL203" s="21" t="s">
        <v>143</v>
      </c>
      <c r="BM203" s="21" t="s">
        <v>342</v>
      </c>
    </row>
    <row r="204" spans="2:65" s="1" customFormat="1" ht="25.5" customHeight="1">
      <c r="B204" s="129"/>
      <c r="C204" s="158" t="s">
        <v>343</v>
      </c>
      <c r="D204" s="158" t="s">
        <v>139</v>
      </c>
      <c r="E204" s="159" t="s">
        <v>344</v>
      </c>
      <c r="F204" s="255" t="s">
        <v>345</v>
      </c>
      <c r="G204" s="255"/>
      <c r="H204" s="255"/>
      <c r="I204" s="255"/>
      <c r="J204" s="160" t="s">
        <v>346</v>
      </c>
      <c r="K204" s="161">
        <v>4</v>
      </c>
      <c r="L204" s="247">
        <v>0</v>
      </c>
      <c r="M204" s="247"/>
      <c r="N204" s="244">
        <f t="shared" si="15"/>
        <v>0</v>
      </c>
      <c r="O204" s="244"/>
      <c r="P204" s="244"/>
      <c r="Q204" s="244"/>
      <c r="R204" s="132"/>
      <c r="T204" s="163" t="s">
        <v>5</v>
      </c>
      <c r="U204" s="46" t="s">
        <v>44</v>
      </c>
      <c r="V204" s="38"/>
      <c r="W204" s="164">
        <f t="shared" si="16"/>
        <v>0</v>
      </c>
      <c r="X204" s="164">
        <v>0</v>
      </c>
      <c r="Y204" s="164">
        <f t="shared" si="17"/>
        <v>0</v>
      </c>
      <c r="Z204" s="164">
        <v>0</v>
      </c>
      <c r="AA204" s="165">
        <f t="shared" si="18"/>
        <v>0</v>
      </c>
      <c r="AR204" s="21" t="s">
        <v>143</v>
      </c>
      <c r="AT204" s="21" t="s">
        <v>139</v>
      </c>
      <c r="AU204" s="21" t="s">
        <v>118</v>
      </c>
      <c r="AY204" s="21" t="s">
        <v>138</v>
      </c>
      <c r="BE204" s="103">
        <f t="shared" si="19"/>
        <v>0</v>
      </c>
      <c r="BF204" s="103">
        <f t="shared" si="20"/>
        <v>0</v>
      </c>
      <c r="BG204" s="103">
        <f t="shared" si="21"/>
        <v>0</v>
      </c>
      <c r="BH204" s="103">
        <f t="shared" si="22"/>
        <v>0</v>
      </c>
      <c r="BI204" s="103">
        <f t="shared" si="23"/>
        <v>0</v>
      </c>
      <c r="BJ204" s="21" t="s">
        <v>118</v>
      </c>
      <c r="BK204" s="166">
        <f t="shared" si="24"/>
        <v>0</v>
      </c>
      <c r="BL204" s="21" t="s">
        <v>143</v>
      </c>
      <c r="BM204" s="21" t="s">
        <v>347</v>
      </c>
    </row>
    <row r="205" spans="2:65" s="1" customFormat="1" ht="25.5" customHeight="1">
      <c r="B205" s="129"/>
      <c r="C205" s="158" t="s">
        <v>348</v>
      </c>
      <c r="D205" s="158" t="s">
        <v>139</v>
      </c>
      <c r="E205" s="159" t="s">
        <v>349</v>
      </c>
      <c r="F205" s="255" t="s">
        <v>350</v>
      </c>
      <c r="G205" s="255"/>
      <c r="H205" s="255"/>
      <c r="I205" s="255"/>
      <c r="J205" s="160" t="s">
        <v>346</v>
      </c>
      <c r="K205" s="161">
        <v>136</v>
      </c>
      <c r="L205" s="247">
        <v>0</v>
      </c>
      <c r="M205" s="247"/>
      <c r="N205" s="244">
        <f t="shared" si="15"/>
        <v>0</v>
      </c>
      <c r="O205" s="244"/>
      <c r="P205" s="244"/>
      <c r="Q205" s="244"/>
      <c r="R205" s="132"/>
      <c r="T205" s="163" t="s">
        <v>5</v>
      </c>
      <c r="U205" s="46" t="s">
        <v>44</v>
      </c>
      <c r="V205" s="38"/>
      <c r="W205" s="164">
        <f t="shared" si="16"/>
        <v>0</v>
      </c>
      <c r="X205" s="164">
        <v>0</v>
      </c>
      <c r="Y205" s="164">
        <f t="shared" si="17"/>
        <v>0</v>
      </c>
      <c r="Z205" s="164">
        <v>0</v>
      </c>
      <c r="AA205" s="165">
        <f t="shared" si="18"/>
        <v>0</v>
      </c>
      <c r="AR205" s="21" t="s">
        <v>143</v>
      </c>
      <c r="AT205" s="21" t="s">
        <v>139</v>
      </c>
      <c r="AU205" s="21" t="s">
        <v>118</v>
      </c>
      <c r="AY205" s="21" t="s">
        <v>138</v>
      </c>
      <c r="BE205" s="103">
        <f t="shared" si="19"/>
        <v>0</v>
      </c>
      <c r="BF205" s="103">
        <f t="shared" si="20"/>
        <v>0</v>
      </c>
      <c r="BG205" s="103">
        <f t="shared" si="21"/>
        <v>0</v>
      </c>
      <c r="BH205" s="103">
        <f t="shared" si="22"/>
        <v>0</v>
      </c>
      <c r="BI205" s="103">
        <f t="shared" si="23"/>
        <v>0</v>
      </c>
      <c r="BJ205" s="21" t="s">
        <v>118</v>
      </c>
      <c r="BK205" s="166">
        <f t="shared" si="24"/>
        <v>0</v>
      </c>
      <c r="BL205" s="21" t="s">
        <v>143</v>
      </c>
      <c r="BM205" s="21" t="s">
        <v>351</v>
      </c>
    </row>
    <row r="206" spans="2:65" s="1" customFormat="1" ht="25.5" customHeight="1">
      <c r="B206" s="129"/>
      <c r="C206" s="158" t="s">
        <v>352</v>
      </c>
      <c r="D206" s="158" t="s">
        <v>139</v>
      </c>
      <c r="E206" s="159" t="s">
        <v>353</v>
      </c>
      <c r="F206" s="255" t="s">
        <v>354</v>
      </c>
      <c r="G206" s="255"/>
      <c r="H206" s="255"/>
      <c r="I206" s="255"/>
      <c r="J206" s="160" t="s">
        <v>346</v>
      </c>
      <c r="K206" s="161">
        <v>51</v>
      </c>
      <c r="L206" s="247">
        <v>0</v>
      </c>
      <c r="M206" s="247"/>
      <c r="N206" s="244">
        <f t="shared" si="15"/>
        <v>0</v>
      </c>
      <c r="O206" s="244"/>
      <c r="P206" s="244"/>
      <c r="Q206" s="244"/>
      <c r="R206" s="132"/>
      <c r="T206" s="163" t="s">
        <v>5</v>
      </c>
      <c r="U206" s="46" t="s">
        <v>44</v>
      </c>
      <c r="V206" s="38"/>
      <c r="W206" s="164">
        <f t="shared" si="16"/>
        <v>0</v>
      </c>
      <c r="X206" s="164">
        <v>0</v>
      </c>
      <c r="Y206" s="164">
        <f t="shared" si="17"/>
        <v>0</v>
      </c>
      <c r="Z206" s="164">
        <v>0</v>
      </c>
      <c r="AA206" s="165">
        <f t="shared" si="18"/>
        <v>0</v>
      </c>
      <c r="AR206" s="21" t="s">
        <v>143</v>
      </c>
      <c r="AT206" s="21" t="s">
        <v>139</v>
      </c>
      <c r="AU206" s="21" t="s">
        <v>118</v>
      </c>
      <c r="AY206" s="21" t="s">
        <v>138</v>
      </c>
      <c r="BE206" s="103">
        <f t="shared" si="19"/>
        <v>0</v>
      </c>
      <c r="BF206" s="103">
        <f t="shared" si="20"/>
        <v>0</v>
      </c>
      <c r="BG206" s="103">
        <f t="shared" si="21"/>
        <v>0</v>
      </c>
      <c r="BH206" s="103">
        <f t="shared" si="22"/>
        <v>0</v>
      </c>
      <c r="BI206" s="103">
        <f t="shared" si="23"/>
        <v>0</v>
      </c>
      <c r="BJ206" s="21" t="s">
        <v>118</v>
      </c>
      <c r="BK206" s="166">
        <f t="shared" si="24"/>
        <v>0</v>
      </c>
      <c r="BL206" s="21" t="s">
        <v>143</v>
      </c>
      <c r="BM206" s="21" t="s">
        <v>355</v>
      </c>
    </row>
    <row r="207" spans="2:65" s="1" customFormat="1" ht="16.5" customHeight="1">
      <c r="B207" s="129"/>
      <c r="C207" s="158" t="s">
        <v>356</v>
      </c>
      <c r="D207" s="158" t="s">
        <v>139</v>
      </c>
      <c r="E207" s="159" t="s">
        <v>357</v>
      </c>
      <c r="F207" s="255" t="s">
        <v>358</v>
      </c>
      <c r="G207" s="255"/>
      <c r="H207" s="255"/>
      <c r="I207" s="255"/>
      <c r="J207" s="160" t="s">
        <v>346</v>
      </c>
      <c r="K207" s="161">
        <v>12</v>
      </c>
      <c r="L207" s="247">
        <v>0</v>
      </c>
      <c r="M207" s="247"/>
      <c r="N207" s="244">
        <f t="shared" si="15"/>
        <v>0</v>
      </c>
      <c r="O207" s="244"/>
      <c r="P207" s="244"/>
      <c r="Q207" s="244"/>
      <c r="R207" s="132"/>
      <c r="T207" s="163" t="s">
        <v>5</v>
      </c>
      <c r="U207" s="46" t="s">
        <v>44</v>
      </c>
      <c r="V207" s="38"/>
      <c r="W207" s="164">
        <f t="shared" si="16"/>
        <v>0</v>
      </c>
      <c r="X207" s="164">
        <v>0</v>
      </c>
      <c r="Y207" s="164">
        <f t="shared" si="17"/>
        <v>0</v>
      </c>
      <c r="Z207" s="164">
        <v>0</v>
      </c>
      <c r="AA207" s="165">
        <f t="shared" si="18"/>
        <v>0</v>
      </c>
      <c r="AR207" s="21" t="s">
        <v>143</v>
      </c>
      <c r="AT207" s="21" t="s">
        <v>139</v>
      </c>
      <c r="AU207" s="21" t="s">
        <v>118</v>
      </c>
      <c r="AY207" s="21" t="s">
        <v>138</v>
      </c>
      <c r="BE207" s="103">
        <f t="shared" si="19"/>
        <v>0</v>
      </c>
      <c r="BF207" s="103">
        <f t="shared" si="20"/>
        <v>0</v>
      </c>
      <c r="BG207" s="103">
        <f t="shared" si="21"/>
        <v>0</v>
      </c>
      <c r="BH207" s="103">
        <f t="shared" si="22"/>
        <v>0</v>
      </c>
      <c r="BI207" s="103">
        <f t="shared" si="23"/>
        <v>0</v>
      </c>
      <c r="BJ207" s="21" t="s">
        <v>118</v>
      </c>
      <c r="BK207" s="166">
        <f t="shared" si="24"/>
        <v>0</v>
      </c>
      <c r="BL207" s="21" t="s">
        <v>143</v>
      </c>
      <c r="BM207" s="21" t="s">
        <v>359</v>
      </c>
    </row>
    <row r="208" spans="2:65" s="1" customFormat="1" ht="16.5" customHeight="1">
      <c r="B208" s="129"/>
      <c r="C208" s="158" t="s">
        <v>360</v>
      </c>
      <c r="D208" s="158" t="s">
        <v>139</v>
      </c>
      <c r="E208" s="159" t="s">
        <v>361</v>
      </c>
      <c r="F208" s="255" t="s">
        <v>362</v>
      </c>
      <c r="G208" s="255"/>
      <c r="H208" s="255"/>
      <c r="I208" s="255"/>
      <c r="J208" s="160" t="s">
        <v>346</v>
      </c>
      <c r="K208" s="161">
        <v>12</v>
      </c>
      <c r="L208" s="247">
        <v>0</v>
      </c>
      <c r="M208" s="247"/>
      <c r="N208" s="244">
        <f t="shared" si="15"/>
        <v>0</v>
      </c>
      <c r="O208" s="244"/>
      <c r="P208" s="244"/>
      <c r="Q208" s="244"/>
      <c r="R208" s="132"/>
      <c r="T208" s="163" t="s">
        <v>5</v>
      </c>
      <c r="U208" s="46" t="s">
        <v>44</v>
      </c>
      <c r="V208" s="38"/>
      <c r="W208" s="164">
        <f t="shared" si="16"/>
        <v>0</v>
      </c>
      <c r="X208" s="164">
        <v>0</v>
      </c>
      <c r="Y208" s="164">
        <f t="shared" si="17"/>
        <v>0</v>
      </c>
      <c r="Z208" s="164">
        <v>0</v>
      </c>
      <c r="AA208" s="165">
        <f t="shared" si="18"/>
        <v>0</v>
      </c>
      <c r="AR208" s="21" t="s">
        <v>143</v>
      </c>
      <c r="AT208" s="21" t="s">
        <v>139</v>
      </c>
      <c r="AU208" s="21" t="s">
        <v>118</v>
      </c>
      <c r="AY208" s="21" t="s">
        <v>138</v>
      </c>
      <c r="BE208" s="103">
        <f t="shared" si="19"/>
        <v>0</v>
      </c>
      <c r="BF208" s="103">
        <f t="shared" si="20"/>
        <v>0</v>
      </c>
      <c r="BG208" s="103">
        <f t="shared" si="21"/>
        <v>0</v>
      </c>
      <c r="BH208" s="103">
        <f t="shared" si="22"/>
        <v>0</v>
      </c>
      <c r="BI208" s="103">
        <f t="shared" si="23"/>
        <v>0</v>
      </c>
      <c r="BJ208" s="21" t="s">
        <v>118</v>
      </c>
      <c r="BK208" s="166">
        <f t="shared" si="24"/>
        <v>0</v>
      </c>
      <c r="BL208" s="21" t="s">
        <v>143</v>
      </c>
      <c r="BM208" s="21" t="s">
        <v>363</v>
      </c>
    </row>
    <row r="209" spans="2:65" s="1" customFormat="1" ht="25.5" customHeight="1">
      <c r="B209" s="129"/>
      <c r="C209" s="158" t="s">
        <v>364</v>
      </c>
      <c r="D209" s="158" t="s">
        <v>139</v>
      </c>
      <c r="E209" s="159" t="s">
        <v>365</v>
      </c>
      <c r="F209" s="255" t="s">
        <v>366</v>
      </c>
      <c r="G209" s="255"/>
      <c r="H209" s="255"/>
      <c r="I209" s="255"/>
      <c r="J209" s="160" t="s">
        <v>346</v>
      </c>
      <c r="K209" s="161">
        <v>12</v>
      </c>
      <c r="L209" s="247">
        <v>0</v>
      </c>
      <c r="M209" s="247"/>
      <c r="N209" s="244">
        <f t="shared" si="15"/>
        <v>0</v>
      </c>
      <c r="O209" s="244"/>
      <c r="P209" s="244"/>
      <c r="Q209" s="244"/>
      <c r="R209" s="132"/>
      <c r="T209" s="163" t="s">
        <v>5</v>
      </c>
      <c r="U209" s="46" t="s">
        <v>44</v>
      </c>
      <c r="V209" s="38"/>
      <c r="W209" s="164">
        <f t="shared" si="16"/>
        <v>0</v>
      </c>
      <c r="X209" s="164">
        <v>0</v>
      </c>
      <c r="Y209" s="164">
        <f t="shared" si="17"/>
        <v>0</v>
      </c>
      <c r="Z209" s="164">
        <v>0</v>
      </c>
      <c r="AA209" s="165">
        <f t="shared" si="18"/>
        <v>0</v>
      </c>
      <c r="AR209" s="21" t="s">
        <v>143</v>
      </c>
      <c r="AT209" s="21" t="s">
        <v>139</v>
      </c>
      <c r="AU209" s="21" t="s">
        <v>118</v>
      </c>
      <c r="AY209" s="21" t="s">
        <v>138</v>
      </c>
      <c r="BE209" s="103">
        <f t="shared" si="19"/>
        <v>0</v>
      </c>
      <c r="BF209" s="103">
        <f t="shared" si="20"/>
        <v>0</v>
      </c>
      <c r="BG209" s="103">
        <f t="shared" si="21"/>
        <v>0</v>
      </c>
      <c r="BH209" s="103">
        <f t="shared" si="22"/>
        <v>0</v>
      </c>
      <c r="BI209" s="103">
        <f t="shared" si="23"/>
        <v>0</v>
      </c>
      <c r="BJ209" s="21" t="s">
        <v>118</v>
      </c>
      <c r="BK209" s="166">
        <f t="shared" si="24"/>
        <v>0</v>
      </c>
      <c r="BL209" s="21" t="s">
        <v>143</v>
      </c>
      <c r="BM209" s="21" t="s">
        <v>367</v>
      </c>
    </row>
    <row r="210" spans="2:65" s="1" customFormat="1" ht="16.5" customHeight="1">
      <c r="B210" s="129"/>
      <c r="C210" s="158" t="s">
        <v>368</v>
      </c>
      <c r="D210" s="158" t="s">
        <v>139</v>
      </c>
      <c r="E210" s="159" t="s">
        <v>369</v>
      </c>
      <c r="F210" s="255" t="s">
        <v>370</v>
      </c>
      <c r="G210" s="255"/>
      <c r="H210" s="255"/>
      <c r="I210" s="255"/>
      <c r="J210" s="160" t="s">
        <v>371</v>
      </c>
      <c r="K210" s="162">
        <v>0</v>
      </c>
      <c r="L210" s="247">
        <v>0</v>
      </c>
      <c r="M210" s="247"/>
      <c r="N210" s="244">
        <f t="shared" si="15"/>
        <v>0</v>
      </c>
      <c r="O210" s="244"/>
      <c r="P210" s="244"/>
      <c r="Q210" s="244"/>
      <c r="R210" s="132"/>
      <c r="T210" s="163" t="s">
        <v>5</v>
      </c>
      <c r="U210" s="46" t="s">
        <v>44</v>
      </c>
      <c r="V210" s="38"/>
      <c r="W210" s="164">
        <f t="shared" si="16"/>
        <v>0</v>
      </c>
      <c r="X210" s="164">
        <v>0</v>
      </c>
      <c r="Y210" s="164">
        <f t="shared" si="17"/>
        <v>0</v>
      </c>
      <c r="Z210" s="164">
        <v>0</v>
      </c>
      <c r="AA210" s="165">
        <f t="shared" si="18"/>
        <v>0</v>
      </c>
      <c r="AR210" s="21" t="s">
        <v>143</v>
      </c>
      <c r="AT210" s="21" t="s">
        <v>139</v>
      </c>
      <c r="AU210" s="21" t="s">
        <v>118</v>
      </c>
      <c r="AY210" s="21" t="s">
        <v>138</v>
      </c>
      <c r="BE210" s="103">
        <f t="shared" si="19"/>
        <v>0</v>
      </c>
      <c r="BF210" s="103">
        <f t="shared" si="20"/>
        <v>0</v>
      </c>
      <c r="BG210" s="103">
        <f t="shared" si="21"/>
        <v>0</v>
      </c>
      <c r="BH210" s="103">
        <f t="shared" si="22"/>
        <v>0</v>
      </c>
      <c r="BI210" s="103">
        <f t="shared" si="23"/>
        <v>0</v>
      </c>
      <c r="BJ210" s="21" t="s">
        <v>118</v>
      </c>
      <c r="BK210" s="166">
        <f t="shared" si="24"/>
        <v>0</v>
      </c>
      <c r="BL210" s="21" t="s">
        <v>143</v>
      </c>
      <c r="BM210" s="21" t="s">
        <v>372</v>
      </c>
    </row>
    <row r="211" spans="2:65" s="1" customFormat="1" ht="16.5" customHeight="1">
      <c r="B211" s="129"/>
      <c r="C211" s="158" t="s">
        <v>373</v>
      </c>
      <c r="D211" s="158" t="s">
        <v>139</v>
      </c>
      <c r="E211" s="159" t="s">
        <v>374</v>
      </c>
      <c r="F211" s="255" t="s">
        <v>375</v>
      </c>
      <c r="G211" s="255"/>
      <c r="H211" s="255"/>
      <c r="I211" s="255"/>
      <c r="J211" s="160" t="s">
        <v>335</v>
      </c>
      <c r="K211" s="161">
        <v>25</v>
      </c>
      <c r="L211" s="247">
        <v>0</v>
      </c>
      <c r="M211" s="247"/>
      <c r="N211" s="244">
        <f t="shared" si="15"/>
        <v>0</v>
      </c>
      <c r="O211" s="244"/>
      <c r="P211" s="244"/>
      <c r="Q211" s="244"/>
      <c r="R211" s="132"/>
      <c r="T211" s="163" t="s">
        <v>5</v>
      </c>
      <c r="U211" s="46" t="s">
        <v>44</v>
      </c>
      <c r="V211" s="38"/>
      <c r="W211" s="164">
        <f t="shared" si="16"/>
        <v>0</v>
      </c>
      <c r="X211" s="164">
        <v>0</v>
      </c>
      <c r="Y211" s="164">
        <f t="shared" si="17"/>
        <v>0</v>
      </c>
      <c r="Z211" s="164">
        <v>0</v>
      </c>
      <c r="AA211" s="165">
        <f t="shared" si="18"/>
        <v>0</v>
      </c>
      <c r="AR211" s="21" t="s">
        <v>143</v>
      </c>
      <c r="AT211" s="21" t="s">
        <v>139</v>
      </c>
      <c r="AU211" s="21" t="s">
        <v>118</v>
      </c>
      <c r="AY211" s="21" t="s">
        <v>138</v>
      </c>
      <c r="BE211" s="103">
        <f t="shared" si="19"/>
        <v>0</v>
      </c>
      <c r="BF211" s="103">
        <f t="shared" si="20"/>
        <v>0</v>
      </c>
      <c r="BG211" s="103">
        <f t="shared" si="21"/>
        <v>0</v>
      </c>
      <c r="BH211" s="103">
        <f t="shared" si="22"/>
        <v>0</v>
      </c>
      <c r="BI211" s="103">
        <f t="shared" si="23"/>
        <v>0</v>
      </c>
      <c r="BJ211" s="21" t="s">
        <v>118</v>
      </c>
      <c r="BK211" s="166">
        <f t="shared" si="24"/>
        <v>0</v>
      </c>
      <c r="BL211" s="21" t="s">
        <v>143</v>
      </c>
      <c r="BM211" s="21" t="s">
        <v>376</v>
      </c>
    </row>
    <row r="212" spans="2:65" s="1" customFormat="1" ht="25.5" customHeight="1">
      <c r="B212" s="129"/>
      <c r="C212" s="158" t="s">
        <v>377</v>
      </c>
      <c r="D212" s="158" t="s">
        <v>139</v>
      </c>
      <c r="E212" s="159" t="s">
        <v>378</v>
      </c>
      <c r="F212" s="255" t="s">
        <v>379</v>
      </c>
      <c r="G212" s="255"/>
      <c r="H212" s="255"/>
      <c r="I212" s="255"/>
      <c r="J212" s="160" t="s">
        <v>335</v>
      </c>
      <c r="K212" s="161">
        <v>25</v>
      </c>
      <c r="L212" s="247">
        <v>0</v>
      </c>
      <c r="M212" s="247"/>
      <c r="N212" s="244">
        <f t="shared" si="15"/>
        <v>0</v>
      </c>
      <c r="O212" s="244"/>
      <c r="P212" s="244"/>
      <c r="Q212" s="244"/>
      <c r="R212" s="132"/>
      <c r="T212" s="163" t="s">
        <v>5</v>
      </c>
      <c r="U212" s="46" t="s">
        <v>44</v>
      </c>
      <c r="V212" s="38"/>
      <c r="W212" s="164">
        <f t="shared" si="16"/>
        <v>0</v>
      </c>
      <c r="X212" s="164">
        <v>0</v>
      </c>
      <c r="Y212" s="164">
        <f t="shared" si="17"/>
        <v>0</v>
      </c>
      <c r="Z212" s="164">
        <v>0</v>
      </c>
      <c r="AA212" s="165">
        <f t="shared" si="18"/>
        <v>0</v>
      </c>
      <c r="AR212" s="21" t="s">
        <v>143</v>
      </c>
      <c r="AT212" s="21" t="s">
        <v>139</v>
      </c>
      <c r="AU212" s="21" t="s">
        <v>118</v>
      </c>
      <c r="AY212" s="21" t="s">
        <v>138</v>
      </c>
      <c r="BE212" s="103">
        <f t="shared" si="19"/>
        <v>0</v>
      </c>
      <c r="BF212" s="103">
        <f t="shared" si="20"/>
        <v>0</v>
      </c>
      <c r="BG212" s="103">
        <f t="shared" si="21"/>
        <v>0</v>
      </c>
      <c r="BH212" s="103">
        <f t="shared" si="22"/>
        <v>0</v>
      </c>
      <c r="BI212" s="103">
        <f t="shared" si="23"/>
        <v>0</v>
      </c>
      <c r="BJ212" s="21" t="s">
        <v>118</v>
      </c>
      <c r="BK212" s="166">
        <f t="shared" si="24"/>
        <v>0</v>
      </c>
      <c r="BL212" s="21" t="s">
        <v>143</v>
      </c>
      <c r="BM212" s="21" t="s">
        <v>380</v>
      </c>
    </row>
    <row r="213" spans="2:65" s="1" customFormat="1" ht="16.5" customHeight="1">
      <c r="B213" s="129"/>
      <c r="C213" s="158" t="s">
        <v>381</v>
      </c>
      <c r="D213" s="158" t="s">
        <v>139</v>
      </c>
      <c r="E213" s="159" t="s">
        <v>382</v>
      </c>
      <c r="F213" s="255" t="s">
        <v>383</v>
      </c>
      <c r="G213" s="255"/>
      <c r="H213" s="255"/>
      <c r="I213" s="255"/>
      <c r="J213" s="160" t="s">
        <v>335</v>
      </c>
      <c r="K213" s="161">
        <v>8</v>
      </c>
      <c r="L213" s="247">
        <v>0</v>
      </c>
      <c r="M213" s="247"/>
      <c r="N213" s="244">
        <f t="shared" si="15"/>
        <v>0</v>
      </c>
      <c r="O213" s="244"/>
      <c r="P213" s="244"/>
      <c r="Q213" s="244"/>
      <c r="R213" s="132"/>
      <c r="T213" s="163" t="s">
        <v>5</v>
      </c>
      <c r="U213" s="46" t="s">
        <v>44</v>
      </c>
      <c r="V213" s="38"/>
      <c r="W213" s="164">
        <f t="shared" si="16"/>
        <v>0</v>
      </c>
      <c r="X213" s="164">
        <v>0</v>
      </c>
      <c r="Y213" s="164">
        <f t="shared" si="17"/>
        <v>0</v>
      </c>
      <c r="Z213" s="164">
        <v>0</v>
      </c>
      <c r="AA213" s="165">
        <f t="shared" si="18"/>
        <v>0</v>
      </c>
      <c r="AR213" s="21" t="s">
        <v>143</v>
      </c>
      <c r="AT213" s="21" t="s">
        <v>139</v>
      </c>
      <c r="AU213" s="21" t="s">
        <v>118</v>
      </c>
      <c r="AY213" s="21" t="s">
        <v>138</v>
      </c>
      <c r="BE213" s="103">
        <f t="shared" si="19"/>
        <v>0</v>
      </c>
      <c r="BF213" s="103">
        <f t="shared" si="20"/>
        <v>0</v>
      </c>
      <c r="BG213" s="103">
        <f t="shared" si="21"/>
        <v>0</v>
      </c>
      <c r="BH213" s="103">
        <f t="shared" si="22"/>
        <v>0</v>
      </c>
      <c r="BI213" s="103">
        <f t="shared" si="23"/>
        <v>0</v>
      </c>
      <c r="BJ213" s="21" t="s">
        <v>118</v>
      </c>
      <c r="BK213" s="166">
        <f t="shared" si="24"/>
        <v>0</v>
      </c>
      <c r="BL213" s="21" t="s">
        <v>143</v>
      </c>
      <c r="BM213" s="21" t="s">
        <v>384</v>
      </c>
    </row>
    <row r="214" spans="2:65" s="1" customFormat="1" ht="16.5" customHeight="1">
      <c r="B214" s="129"/>
      <c r="C214" s="158" t="s">
        <v>385</v>
      </c>
      <c r="D214" s="158" t="s">
        <v>139</v>
      </c>
      <c r="E214" s="159" t="s">
        <v>386</v>
      </c>
      <c r="F214" s="255" t="s">
        <v>387</v>
      </c>
      <c r="G214" s="255"/>
      <c r="H214" s="255"/>
      <c r="I214" s="255"/>
      <c r="J214" s="160" t="s">
        <v>388</v>
      </c>
      <c r="K214" s="161">
        <v>27</v>
      </c>
      <c r="L214" s="247">
        <v>0</v>
      </c>
      <c r="M214" s="247"/>
      <c r="N214" s="244">
        <f t="shared" si="15"/>
        <v>0</v>
      </c>
      <c r="O214" s="244"/>
      <c r="P214" s="244"/>
      <c r="Q214" s="244"/>
      <c r="R214" s="132"/>
      <c r="T214" s="163" t="s">
        <v>5</v>
      </c>
      <c r="U214" s="46" t="s">
        <v>44</v>
      </c>
      <c r="V214" s="38"/>
      <c r="W214" s="164">
        <f t="shared" si="16"/>
        <v>0</v>
      </c>
      <c r="X214" s="164">
        <v>0</v>
      </c>
      <c r="Y214" s="164">
        <f t="shared" si="17"/>
        <v>0</v>
      </c>
      <c r="Z214" s="164">
        <v>0</v>
      </c>
      <c r="AA214" s="165">
        <f t="shared" si="18"/>
        <v>0</v>
      </c>
      <c r="AR214" s="21" t="s">
        <v>143</v>
      </c>
      <c r="AT214" s="21" t="s">
        <v>139</v>
      </c>
      <c r="AU214" s="21" t="s">
        <v>118</v>
      </c>
      <c r="AY214" s="21" t="s">
        <v>138</v>
      </c>
      <c r="BE214" s="103">
        <f t="shared" si="19"/>
        <v>0</v>
      </c>
      <c r="BF214" s="103">
        <f t="shared" si="20"/>
        <v>0</v>
      </c>
      <c r="BG214" s="103">
        <f t="shared" si="21"/>
        <v>0</v>
      </c>
      <c r="BH214" s="103">
        <f t="shared" si="22"/>
        <v>0</v>
      </c>
      <c r="BI214" s="103">
        <f t="shared" si="23"/>
        <v>0</v>
      </c>
      <c r="BJ214" s="21" t="s">
        <v>118</v>
      </c>
      <c r="BK214" s="166">
        <f t="shared" si="24"/>
        <v>0</v>
      </c>
      <c r="BL214" s="21" t="s">
        <v>143</v>
      </c>
      <c r="BM214" s="21" t="s">
        <v>389</v>
      </c>
    </row>
    <row r="215" spans="2:65" s="1" customFormat="1" ht="16.5" customHeight="1">
      <c r="B215" s="129"/>
      <c r="C215" s="158" t="s">
        <v>390</v>
      </c>
      <c r="D215" s="158" t="s">
        <v>139</v>
      </c>
      <c r="E215" s="159" t="s">
        <v>391</v>
      </c>
      <c r="F215" s="255" t="s">
        <v>392</v>
      </c>
      <c r="G215" s="255"/>
      <c r="H215" s="255"/>
      <c r="I215" s="255"/>
      <c r="J215" s="160" t="s">
        <v>388</v>
      </c>
      <c r="K215" s="161">
        <v>150</v>
      </c>
      <c r="L215" s="247">
        <v>0</v>
      </c>
      <c r="M215" s="247"/>
      <c r="N215" s="244">
        <f t="shared" si="15"/>
        <v>0</v>
      </c>
      <c r="O215" s="244"/>
      <c r="P215" s="244"/>
      <c r="Q215" s="244"/>
      <c r="R215" s="132"/>
      <c r="T215" s="163" t="s">
        <v>5</v>
      </c>
      <c r="U215" s="46" t="s">
        <v>44</v>
      </c>
      <c r="V215" s="38"/>
      <c r="W215" s="164">
        <f t="shared" si="16"/>
        <v>0</v>
      </c>
      <c r="X215" s="164">
        <v>0</v>
      </c>
      <c r="Y215" s="164">
        <f t="shared" si="17"/>
        <v>0</v>
      </c>
      <c r="Z215" s="164">
        <v>0</v>
      </c>
      <c r="AA215" s="165">
        <f t="shared" si="18"/>
        <v>0</v>
      </c>
      <c r="AR215" s="21" t="s">
        <v>143</v>
      </c>
      <c r="AT215" s="21" t="s">
        <v>139</v>
      </c>
      <c r="AU215" s="21" t="s">
        <v>118</v>
      </c>
      <c r="AY215" s="21" t="s">
        <v>138</v>
      </c>
      <c r="BE215" s="103">
        <f t="shared" si="19"/>
        <v>0</v>
      </c>
      <c r="BF215" s="103">
        <f t="shared" si="20"/>
        <v>0</v>
      </c>
      <c r="BG215" s="103">
        <f t="shared" si="21"/>
        <v>0</v>
      </c>
      <c r="BH215" s="103">
        <f t="shared" si="22"/>
        <v>0</v>
      </c>
      <c r="BI215" s="103">
        <f t="shared" si="23"/>
        <v>0</v>
      </c>
      <c r="BJ215" s="21" t="s">
        <v>118</v>
      </c>
      <c r="BK215" s="166">
        <f t="shared" si="24"/>
        <v>0</v>
      </c>
      <c r="BL215" s="21" t="s">
        <v>143</v>
      </c>
      <c r="BM215" s="21" t="s">
        <v>393</v>
      </c>
    </row>
    <row r="216" spans="2:65" s="1" customFormat="1" ht="16.5" customHeight="1">
      <c r="B216" s="129"/>
      <c r="C216" s="158" t="s">
        <v>394</v>
      </c>
      <c r="D216" s="158" t="s">
        <v>139</v>
      </c>
      <c r="E216" s="159" t="s">
        <v>395</v>
      </c>
      <c r="F216" s="255" t="s">
        <v>396</v>
      </c>
      <c r="G216" s="255"/>
      <c r="H216" s="255"/>
      <c r="I216" s="255"/>
      <c r="J216" s="160" t="s">
        <v>388</v>
      </c>
      <c r="K216" s="161">
        <v>50</v>
      </c>
      <c r="L216" s="247">
        <v>0</v>
      </c>
      <c r="M216" s="247"/>
      <c r="N216" s="244">
        <f t="shared" si="15"/>
        <v>0</v>
      </c>
      <c r="O216" s="244"/>
      <c r="P216" s="244"/>
      <c r="Q216" s="244"/>
      <c r="R216" s="132"/>
      <c r="T216" s="163" t="s">
        <v>5</v>
      </c>
      <c r="U216" s="46" t="s">
        <v>44</v>
      </c>
      <c r="V216" s="38"/>
      <c r="W216" s="164">
        <f t="shared" si="16"/>
        <v>0</v>
      </c>
      <c r="X216" s="164">
        <v>0</v>
      </c>
      <c r="Y216" s="164">
        <f t="shared" si="17"/>
        <v>0</v>
      </c>
      <c r="Z216" s="164">
        <v>0</v>
      </c>
      <c r="AA216" s="165">
        <f t="shared" si="18"/>
        <v>0</v>
      </c>
      <c r="AR216" s="21" t="s">
        <v>143</v>
      </c>
      <c r="AT216" s="21" t="s">
        <v>139</v>
      </c>
      <c r="AU216" s="21" t="s">
        <v>118</v>
      </c>
      <c r="AY216" s="21" t="s">
        <v>138</v>
      </c>
      <c r="BE216" s="103">
        <f t="shared" si="19"/>
        <v>0</v>
      </c>
      <c r="BF216" s="103">
        <f t="shared" si="20"/>
        <v>0</v>
      </c>
      <c r="BG216" s="103">
        <f t="shared" si="21"/>
        <v>0</v>
      </c>
      <c r="BH216" s="103">
        <f t="shared" si="22"/>
        <v>0</v>
      </c>
      <c r="BI216" s="103">
        <f t="shared" si="23"/>
        <v>0</v>
      </c>
      <c r="BJ216" s="21" t="s">
        <v>118</v>
      </c>
      <c r="BK216" s="166">
        <f t="shared" si="24"/>
        <v>0</v>
      </c>
      <c r="BL216" s="21" t="s">
        <v>143</v>
      </c>
      <c r="BM216" s="21" t="s">
        <v>397</v>
      </c>
    </row>
    <row r="217" spans="2:65" s="1" customFormat="1" ht="25.5" customHeight="1">
      <c r="B217" s="129"/>
      <c r="C217" s="158" t="s">
        <v>398</v>
      </c>
      <c r="D217" s="158" t="s">
        <v>139</v>
      </c>
      <c r="E217" s="159" t="s">
        <v>399</v>
      </c>
      <c r="F217" s="255" t="s">
        <v>400</v>
      </c>
      <c r="G217" s="255"/>
      <c r="H217" s="255"/>
      <c r="I217" s="255"/>
      <c r="J217" s="160" t="s">
        <v>346</v>
      </c>
      <c r="K217" s="161">
        <v>130</v>
      </c>
      <c r="L217" s="247">
        <v>0</v>
      </c>
      <c r="M217" s="247"/>
      <c r="N217" s="244">
        <f t="shared" si="15"/>
        <v>0</v>
      </c>
      <c r="O217" s="244"/>
      <c r="P217" s="244"/>
      <c r="Q217" s="244"/>
      <c r="R217" s="132"/>
      <c r="T217" s="163" t="s">
        <v>5</v>
      </c>
      <c r="U217" s="46" t="s">
        <v>44</v>
      </c>
      <c r="V217" s="38"/>
      <c r="W217" s="164">
        <f t="shared" si="16"/>
        <v>0</v>
      </c>
      <c r="X217" s="164">
        <v>0</v>
      </c>
      <c r="Y217" s="164">
        <f t="shared" si="17"/>
        <v>0</v>
      </c>
      <c r="Z217" s="164">
        <v>0</v>
      </c>
      <c r="AA217" s="165">
        <f t="shared" si="18"/>
        <v>0</v>
      </c>
      <c r="AR217" s="21" t="s">
        <v>143</v>
      </c>
      <c r="AT217" s="21" t="s">
        <v>139</v>
      </c>
      <c r="AU217" s="21" t="s">
        <v>118</v>
      </c>
      <c r="AY217" s="21" t="s">
        <v>138</v>
      </c>
      <c r="BE217" s="103">
        <f t="shared" si="19"/>
        <v>0</v>
      </c>
      <c r="BF217" s="103">
        <f t="shared" si="20"/>
        <v>0</v>
      </c>
      <c r="BG217" s="103">
        <f t="shared" si="21"/>
        <v>0</v>
      </c>
      <c r="BH217" s="103">
        <f t="shared" si="22"/>
        <v>0</v>
      </c>
      <c r="BI217" s="103">
        <f t="shared" si="23"/>
        <v>0</v>
      </c>
      <c r="BJ217" s="21" t="s">
        <v>118</v>
      </c>
      <c r="BK217" s="166">
        <f t="shared" si="24"/>
        <v>0</v>
      </c>
      <c r="BL217" s="21" t="s">
        <v>143</v>
      </c>
      <c r="BM217" s="21" t="s">
        <v>401</v>
      </c>
    </row>
    <row r="218" spans="2:65" s="1" customFormat="1" ht="25.5" customHeight="1">
      <c r="B218" s="129"/>
      <c r="C218" s="158" t="s">
        <v>402</v>
      </c>
      <c r="D218" s="158" t="s">
        <v>139</v>
      </c>
      <c r="E218" s="159" t="s">
        <v>403</v>
      </c>
      <c r="F218" s="255" t="s">
        <v>404</v>
      </c>
      <c r="G218" s="255"/>
      <c r="H218" s="255"/>
      <c r="I218" s="255"/>
      <c r="J218" s="160" t="s">
        <v>346</v>
      </c>
      <c r="K218" s="161">
        <v>40</v>
      </c>
      <c r="L218" s="247">
        <v>0</v>
      </c>
      <c r="M218" s="247"/>
      <c r="N218" s="244">
        <f t="shared" si="15"/>
        <v>0</v>
      </c>
      <c r="O218" s="244"/>
      <c r="P218" s="244"/>
      <c r="Q218" s="244"/>
      <c r="R218" s="132"/>
      <c r="T218" s="163" t="s">
        <v>5</v>
      </c>
      <c r="U218" s="46" t="s">
        <v>44</v>
      </c>
      <c r="V218" s="38"/>
      <c r="W218" s="164">
        <f t="shared" si="16"/>
        <v>0</v>
      </c>
      <c r="X218" s="164">
        <v>0</v>
      </c>
      <c r="Y218" s="164">
        <f t="shared" si="17"/>
        <v>0</v>
      </c>
      <c r="Z218" s="164">
        <v>0</v>
      </c>
      <c r="AA218" s="165">
        <f t="shared" si="18"/>
        <v>0</v>
      </c>
      <c r="AR218" s="21" t="s">
        <v>143</v>
      </c>
      <c r="AT218" s="21" t="s">
        <v>139</v>
      </c>
      <c r="AU218" s="21" t="s">
        <v>118</v>
      </c>
      <c r="AY218" s="21" t="s">
        <v>138</v>
      </c>
      <c r="BE218" s="103">
        <f t="shared" si="19"/>
        <v>0</v>
      </c>
      <c r="BF218" s="103">
        <f t="shared" si="20"/>
        <v>0</v>
      </c>
      <c r="BG218" s="103">
        <f t="shared" si="21"/>
        <v>0</v>
      </c>
      <c r="BH218" s="103">
        <f t="shared" si="22"/>
        <v>0</v>
      </c>
      <c r="BI218" s="103">
        <f t="shared" si="23"/>
        <v>0</v>
      </c>
      <c r="BJ218" s="21" t="s">
        <v>118</v>
      </c>
      <c r="BK218" s="166">
        <f t="shared" si="24"/>
        <v>0</v>
      </c>
      <c r="BL218" s="21" t="s">
        <v>143</v>
      </c>
      <c r="BM218" s="21" t="s">
        <v>405</v>
      </c>
    </row>
    <row r="219" spans="2:65" s="1" customFormat="1" ht="25.5" customHeight="1">
      <c r="B219" s="129"/>
      <c r="C219" s="158" t="s">
        <v>406</v>
      </c>
      <c r="D219" s="158" t="s">
        <v>139</v>
      </c>
      <c r="E219" s="159" t="s">
        <v>407</v>
      </c>
      <c r="F219" s="255" t="s">
        <v>408</v>
      </c>
      <c r="G219" s="255"/>
      <c r="H219" s="255"/>
      <c r="I219" s="255"/>
      <c r="J219" s="160" t="s">
        <v>346</v>
      </c>
      <c r="K219" s="161">
        <v>168</v>
      </c>
      <c r="L219" s="247">
        <v>0</v>
      </c>
      <c r="M219" s="247"/>
      <c r="N219" s="244">
        <f t="shared" si="15"/>
        <v>0</v>
      </c>
      <c r="O219" s="244"/>
      <c r="P219" s="244"/>
      <c r="Q219" s="244"/>
      <c r="R219" s="132"/>
      <c r="T219" s="163" t="s">
        <v>5</v>
      </c>
      <c r="U219" s="46" t="s">
        <v>44</v>
      </c>
      <c r="V219" s="38"/>
      <c r="W219" s="164">
        <f t="shared" si="16"/>
        <v>0</v>
      </c>
      <c r="X219" s="164">
        <v>0</v>
      </c>
      <c r="Y219" s="164">
        <f t="shared" si="17"/>
        <v>0</v>
      </c>
      <c r="Z219" s="164">
        <v>0</v>
      </c>
      <c r="AA219" s="165">
        <f t="shared" si="18"/>
        <v>0</v>
      </c>
      <c r="AR219" s="21" t="s">
        <v>143</v>
      </c>
      <c r="AT219" s="21" t="s">
        <v>139</v>
      </c>
      <c r="AU219" s="21" t="s">
        <v>118</v>
      </c>
      <c r="AY219" s="21" t="s">
        <v>138</v>
      </c>
      <c r="BE219" s="103">
        <f t="shared" si="19"/>
        <v>0</v>
      </c>
      <c r="BF219" s="103">
        <f t="shared" si="20"/>
        <v>0</v>
      </c>
      <c r="BG219" s="103">
        <f t="shared" si="21"/>
        <v>0</v>
      </c>
      <c r="BH219" s="103">
        <f t="shared" si="22"/>
        <v>0</v>
      </c>
      <c r="BI219" s="103">
        <f t="shared" si="23"/>
        <v>0</v>
      </c>
      <c r="BJ219" s="21" t="s">
        <v>118</v>
      </c>
      <c r="BK219" s="166">
        <f t="shared" si="24"/>
        <v>0</v>
      </c>
      <c r="BL219" s="21" t="s">
        <v>143</v>
      </c>
      <c r="BM219" s="21" t="s">
        <v>409</v>
      </c>
    </row>
    <row r="220" spans="2:65" s="1" customFormat="1" ht="25.5" customHeight="1">
      <c r="B220" s="129"/>
      <c r="C220" s="158" t="s">
        <v>410</v>
      </c>
      <c r="D220" s="158" t="s">
        <v>139</v>
      </c>
      <c r="E220" s="159" t="s">
        <v>411</v>
      </c>
      <c r="F220" s="255" t="s">
        <v>412</v>
      </c>
      <c r="G220" s="255"/>
      <c r="H220" s="255"/>
      <c r="I220" s="255"/>
      <c r="J220" s="160" t="s">
        <v>346</v>
      </c>
      <c r="K220" s="161">
        <v>83</v>
      </c>
      <c r="L220" s="247">
        <v>0</v>
      </c>
      <c r="M220" s="247"/>
      <c r="N220" s="244">
        <f t="shared" si="15"/>
        <v>0</v>
      </c>
      <c r="O220" s="244"/>
      <c r="P220" s="244"/>
      <c r="Q220" s="244"/>
      <c r="R220" s="132"/>
      <c r="T220" s="163" t="s">
        <v>5</v>
      </c>
      <c r="U220" s="46" t="s">
        <v>44</v>
      </c>
      <c r="V220" s="38"/>
      <c r="W220" s="164">
        <f t="shared" si="16"/>
        <v>0</v>
      </c>
      <c r="X220" s="164">
        <v>0</v>
      </c>
      <c r="Y220" s="164">
        <f t="shared" si="17"/>
        <v>0</v>
      </c>
      <c r="Z220" s="164">
        <v>0</v>
      </c>
      <c r="AA220" s="165">
        <f t="shared" si="18"/>
        <v>0</v>
      </c>
      <c r="AR220" s="21" t="s">
        <v>143</v>
      </c>
      <c r="AT220" s="21" t="s">
        <v>139</v>
      </c>
      <c r="AU220" s="21" t="s">
        <v>118</v>
      </c>
      <c r="AY220" s="21" t="s">
        <v>138</v>
      </c>
      <c r="BE220" s="103">
        <f t="shared" si="19"/>
        <v>0</v>
      </c>
      <c r="BF220" s="103">
        <f t="shared" si="20"/>
        <v>0</v>
      </c>
      <c r="BG220" s="103">
        <f t="shared" si="21"/>
        <v>0</v>
      </c>
      <c r="BH220" s="103">
        <f t="shared" si="22"/>
        <v>0</v>
      </c>
      <c r="BI220" s="103">
        <f t="shared" si="23"/>
        <v>0</v>
      </c>
      <c r="BJ220" s="21" t="s">
        <v>118</v>
      </c>
      <c r="BK220" s="166">
        <f t="shared" si="24"/>
        <v>0</v>
      </c>
      <c r="BL220" s="21" t="s">
        <v>143</v>
      </c>
      <c r="BM220" s="21" t="s">
        <v>413</v>
      </c>
    </row>
    <row r="221" spans="2:65" s="1" customFormat="1" ht="25.5" customHeight="1">
      <c r="B221" s="129"/>
      <c r="C221" s="158" t="s">
        <v>414</v>
      </c>
      <c r="D221" s="158" t="s">
        <v>139</v>
      </c>
      <c r="E221" s="159" t="s">
        <v>415</v>
      </c>
      <c r="F221" s="255" t="s">
        <v>416</v>
      </c>
      <c r="G221" s="255"/>
      <c r="H221" s="255"/>
      <c r="I221" s="255"/>
      <c r="J221" s="160" t="s">
        <v>346</v>
      </c>
      <c r="K221" s="161">
        <v>4</v>
      </c>
      <c r="L221" s="247">
        <v>0</v>
      </c>
      <c r="M221" s="247"/>
      <c r="N221" s="244">
        <f t="shared" si="15"/>
        <v>0</v>
      </c>
      <c r="O221" s="244"/>
      <c r="P221" s="244"/>
      <c r="Q221" s="244"/>
      <c r="R221" s="132"/>
      <c r="T221" s="163" t="s">
        <v>5</v>
      </c>
      <c r="U221" s="46" t="s">
        <v>44</v>
      </c>
      <c r="V221" s="38"/>
      <c r="W221" s="164">
        <f t="shared" si="16"/>
        <v>0</v>
      </c>
      <c r="X221" s="164">
        <v>0</v>
      </c>
      <c r="Y221" s="164">
        <f t="shared" si="17"/>
        <v>0</v>
      </c>
      <c r="Z221" s="164">
        <v>0</v>
      </c>
      <c r="AA221" s="165">
        <f t="shared" si="18"/>
        <v>0</v>
      </c>
      <c r="AR221" s="21" t="s">
        <v>143</v>
      </c>
      <c r="AT221" s="21" t="s">
        <v>139</v>
      </c>
      <c r="AU221" s="21" t="s">
        <v>118</v>
      </c>
      <c r="AY221" s="21" t="s">
        <v>138</v>
      </c>
      <c r="BE221" s="103">
        <f t="shared" si="19"/>
        <v>0</v>
      </c>
      <c r="BF221" s="103">
        <f t="shared" si="20"/>
        <v>0</v>
      </c>
      <c r="BG221" s="103">
        <f t="shared" si="21"/>
        <v>0</v>
      </c>
      <c r="BH221" s="103">
        <f t="shared" si="22"/>
        <v>0</v>
      </c>
      <c r="BI221" s="103">
        <f t="shared" si="23"/>
        <v>0</v>
      </c>
      <c r="BJ221" s="21" t="s">
        <v>118</v>
      </c>
      <c r="BK221" s="166">
        <f t="shared" si="24"/>
        <v>0</v>
      </c>
      <c r="BL221" s="21" t="s">
        <v>143</v>
      </c>
      <c r="BM221" s="21" t="s">
        <v>417</v>
      </c>
    </row>
    <row r="222" spans="2:65" s="1" customFormat="1" ht="16.5" customHeight="1">
      <c r="B222" s="129"/>
      <c r="C222" s="158" t="s">
        <v>418</v>
      </c>
      <c r="D222" s="158" t="s">
        <v>139</v>
      </c>
      <c r="E222" s="159" t="s">
        <v>419</v>
      </c>
      <c r="F222" s="255" t="s">
        <v>420</v>
      </c>
      <c r="G222" s="255"/>
      <c r="H222" s="255"/>
      <c r="I222" s="255"/>
      <c r="J222" s="160" t="s">
        <v>346</v>
      </c>
      <c r="K222" s="161">
        <v>5</v>
      </c>
      <c r="L222" s="247">
        <v>0</v>
      </c>
      <c r="M222" s="247"/>
      <c r="N222" s="244">
        <f t="shared" si="15"/>
        <v>0</v>
      </c>
      <c r="O222" s="244"/>
      <c r="P222" s="244"/>
      <c r="Q222" s="244"/>
      <c r="R222" s="132"/>
      <c r="T222" s="163" t="s">
        <v>5</v>
      </c>
      <c r="U222" s="46" t="s">
        <v>44</v>
      </c>
      <c r="V222" s="38"/>
      <c r="W222" s="164">
        <f t="shared" si="16"/>
        <v>0</v>
      </c>
      <c r="X222" s="164">
        <v>0</v>
      </c>
      <c r="Y222" s="164">
        <f t="shared" si="17"/>
        <v>0</v>
      </c>
      <c r="Z222" s="164">
        <v>0</v>
      </c>
      <c r="AA222" s="165">
        <f t="shared" si="18"/>
        <v>0</v>
      </c>
      <c r="AR222" s="21" t="s">
        <v>143</v>
      </c>
      <c r="AT222" s="21" t="s">
        <v>139</v>
      </c>
      <c r="AU222" s="21" t="s">
        <v>118</v>
      </c>
      <c r="AY222" s="21" t="s">
        <v>138</v>
      </c>
      <c r="BE222" s="103">
        <f t="shared" si="19"/>
        <v>0</v>
      </c>
      <c r="BF222" s="103">
        <f t="shared" si="20"/>
        <v>0</v>
      </c>
      <c r="BG222" s="103">
        <f t="shared" si="21"/>
        <v>0</v>
      </c>
      <c r="BH222" s="103">
        <f t="shared" si="22"/>
        <v>0</v>
      </c>
      <c r="BI222" s="103">
        <f t="shared" si="23"/>
        <v>0</v>
      </c>
      <c r="BJ222" s="21" t="s">
        <v>118</v>
      </c>
      <c r="BK222" s="166">
        <f t="shared" si="24"/>
        <v>0</v>
      </c>
      <c r="BL222" s="21" t="s">
        <v>143</v>
      </c>
      <c r="BM222" s="21" t="s">
        <v>421</v>
      </c>
    </row>
    <row r="223" spans="2:65" s="1" customFormat="1" ht="25.5" customHeight="1">
      <c r="B223" s="129"/>
      <c r="C223" s="158" t="s">
        <v>422</v>
      </c>
      <c r="D223" s="158" t="s">
        <v>139</v>
      </c>
      <c r="E223" s="159" t="s">
        <v>423</v>
      </c>
      <c r="F223" s="255" t="s">
        <v>424</v>
      </c>
      <c r="G223" s="255"/>
      <c r="H223" s="255"/>
      <c r="I223" s="255"/>
      <c r="J223" s="160" t="s">
        <v>346</v>
      </c>
      <c r="K223" s="161">
        <v>100</v>
      </c>
      <c r="L223" s="247">
        <v>0</v>
      </c>
      <c r="M223" s="247"/>
      <c r="N223" s="244">
        <f t="shared" si="15"/>
        <v>0</v>
      </c>
      <c r="O223" s="244"/>
      <c r="P223" s="244"/>
      <c r="Q223" s="244"/>
      <c r="R223" s="132"/>
      <c r="T223" s="163" t="s">
        <v>5</v>
      </c>
      <c r="U223" s="46" t="s">
        <v>44</v>
      </c>
      <c r="V223" s="38"/>
      <c r="W223" s="164">
        <f t="shared" si="16"/>
        <v>0</v>
      </c>
      <c r="X223" s="164">
        <v>0</v>
      </c>
      <c r="Y223" s="164">
        <f t="shared" si="17"/>
        <v>0</v>
      </c>
      <c r="Z223" s="164">
        <v>0</v>
      </c>
      <c r="AA223" s="165">
        <f t="shared" si="18"/>
        <v>0</v>
      </c>
      <c r="AR223" s="21" t="s">
        <v>143</v>
      </c>
      <c r="AT223" s="21" t="s">
        <v>139</v>
      </c>
      <c r="AU223" s="21" t="s">
        <v>118</v>
      </c>
      <c r="AY223" s="21" t="s">
        <v>138</v>
      </c>
      <c r="BE223" s="103">
        <f t="shared" si="19"/>
        <v>0</v>
      </c>
      <c r="BF223" s="103">
        <f t="shared" si="20"/>
        <v>0</v>
      </c>
      <c r="BG223" s="103">
        <f t="shared" si="21"/>
        <v>0</v>
      </c>
      <c r="BH223" s="103">
        <f t="shared" si="22"/>
        <v>0</v>
      </c>
      <c r="BI223" s="103">
        <f t="shared" si="23"/>
        <v>0</v>
      </c>
      <c r="BJ223" s="21" t="s">
        <v>118</v>
      </c>
      <c r="BK223" s="166">
        <f t="shared" si="24"/>
        <v>0</v>
      </c>
      <c r="BL223" s="21" t="s">
        <v>143</v>
      </c>
      <c r="BM223" s="21" t="s">
        <v>425</v>
      </c>
    </row>
    <row r="224" spans="2:65" s="1" customFormat="1" ht="25.5" customHeight="1">
      <c r="B224" s="129"/>
      <c r="C224" s="158" t="s">
        <v>426</v>
      </c>
      <c r="D224" s="158" t="s">
        <v>139</v>
      </c>
      <c r="E224" s="159" t="s">
        <v>427</v>
      </c>
      <c r="F224" s="255" t="s">
        <v>428</v>
      </c>
      <c r="G224" s="255"/>
      <c r="H224" s="255"/>
      <c r="I224" s="255"/>
      <c r="J224" s="160" t="s">
        <v>346</v>
      </c>
      <c r="K224" s="161">
        <v>12</v>
      </c>
      <c r="L224" s="247">
        <v>0</v>
      </c>
      <c r="M224" s="247"/>
      <c r="N224" s="244">
        <f t="shared" si="15"/>
        <v>0</v>
      </c>
      <c r="O224" s="244"/>
      <c r="P224" s="244"/>
      <c r="Q224" s="244"/>
      <c r="R224" s="132"/>
      <c r="T224" s="163" t="s">
        <v>5</v>
      </c>
      <c r="U224" s="46" t="s">
        <v>44</v>
      </c>
      <c r="V224" s="38"/>
      <c r="W224" s="164">
        <f t="shared" si="16"/>
        <v>0</v>
      </c>
      <c r="X224" s="164">
        <v>0</v>
      </c>
      <c r="Y224" s="164">
        <f t="shared" si="17"/>
        <v>0</v>
      </c>
      <c r="Z224" s="164">
        <v>0</v>
      </c>
      <c r="AA224" s="165">
        <f t="shared" si="18"/>
        <v>0</v>
      </c>
      <c r="AR224" s="21" t="s">
        <v>143</v>
      </c>
      <c r="AT224" s="21" t="s">
        <v>139</v>
      </c>
      <c r="AU224" s="21" t="s">
        <v>118</v>
      </c>
      <c r="AY224" s="21" t="s">
        <v>138</v>
      </c>
      <c r="BE224" s="103">
        <f t="shared" si="19"/>
        <v>0</v>
      </c>
      <c r="BF224" s="103">
        <f t="shared" si="20"/>
        <v>0</v>
      </c>
      <c r="BG224" s="103">
        <f t="shared" si="21"/>
        <v>0</v>
      </c>
      <c r="BH224" s="103">
        <f t="shared" si="22"/>
        <v>0</v>
      </c>
      <c r="BI224" s="103">
        <f t="shared" si="23"/>
        <v>0</v>
      </c>
      <c r="BJ224" s="21" t="s">
        <v>118</v>
      </c>
      <c r="BK224" s="166">
        <f t="shared" si="24"/>
        <v>0</v>
      </c>
      <c r="BL224" s="21" t="s">
        <v>143</v>
      </c>
      <c r="BM224" s="21" t="s">
        <v>429</v>
      </c>
    </row>
    <row r="225" spans="2:65" s="1" customFormat="1" ht="16.5" customHeight="1">
      <c r="B225" s="129"/>
      <c r="C225" s="158" t="s">
        <v>430</v>
      </c>
      <c r="D225" s="158" t="s">
        <v>139</v>
      </c>
      <c r="E225" s="159" t="s">
        <v>431</v>
      </c>
      <c r="F225" s="255" t="s">
        <v>432</v>
      </c>
      <c r="G225" s="255"/>
      <c r="H225" s="255"/>
      <c r="I225" s="255"/>
      <c r="J225" s="160" t="s">
        <v>346</v>
      </c>
      <c r="K225" s="161">
        <v>12</v>
      </c>
      <c r="L225" s="247">
        <v>0</v>
      </c>
      <c r="M225" s="247"/>
      <c r="N225" s="244">
        <f t="shared" si="15"/>
        <v>0</v>
      </c>
      <c r="O225" s="244"/>
      <c r="P225" s="244"/>
      <c r="Q225" s="244"/>
      <c r="R225" s="132"/>
      <c r="T225" s="163" t="s">
        <v>5</v>
      </c>
      <c r="U225" s="46" t="s">
        <v>44</v>
      </c>
      <c r="V225" s="38"/>
      <c r="W225" s="164">
        <f t="shared" si="16"/>
        <v>0</v>
      </c>
      <c r="X225" s="164">
        <v>0</v>
      </c>
      <c r="Y225" s="164">
        <f t="shared" si="17"/>
        <v>0</v>
      </c>
      <c r="Z225" s="164">
        <v>0</v>
      </c>
      <c r="AA225" s="165">
        <f t="shared" si="18"/>
        <v>0</v>
      </c>
      <c r="AR225" s="21" t="s">
        <v>143</v>
      </c>
      <c r="AT225" s="21" t="s">
        <v>139</v>
      </c>
      <c r="AU225" s="21" t="s">
        <v>118</v>
      </c>
      <c r="AY225" s="21" t="s">
        <v>138</v>
      </c>
      <c r="BE225" s="103">
        <f t="shared" si="19"/>
        <v>0</v>
      </c>
      <c r="BF225" s="103">
        <f t="shared" si="20"/>
        <v>0</v>
      </c>
      <c r="BG225" s="103">
        <f t="shared" si="21"/>
        <v>0</v>
      </c>
      <c r="BH225" s="103">
        <f t="shared" si="22"/>
        <v>0</v>
      </c>
      <c r="BI225" s="103">
        <f t="shared" si="23"/>
        <v>0</v>
      </c>
      <c r="BJ225" s="21" t="s">
        <v>118</v>
      </c>
      <c r="BK225" s="166">
        <f t="shared" si="24"/>
        <v>0</v>
      </c>
      <c r="BL225" s="21" t="s">
        <v>143</v>
      </c>
      <c r="BM225" s="21" t="s">
        <v>433</v>
      </c>
    </row>
    <row r="226" spans="2:65" s="1" customFormat="1" ht="38.25" customHeight="1">
      <c r="B226" s="129"/>
      <c r="C226" s="158" t="s">
        <v>434</v>
      </c>
      <c r="D226" s="158" t="s">
        <v>139</v>
      </c>
      <c r="E226" s="159" t="s">
        <v>435</v>
      </c>
      <c r="F226" s="255" t="s">
        <v>436</v>
      </c>
      <c r="G226" s="255"/>
      <c r="H226" s="255"/>
      <c r="I226" s="255"/>
      <c r="J226" s="160" t="s">
        <v>346</v>
      </c>
      <c r="K226" s="161">
        <v>36</v>
      </c>
      <c r="L226" s="247">
        <v>0</v>
      </c>
      <c r="M226" s="247"/>
      <c r="N226" s="244">
        <f t="shared" si="15"/>
        <v>0</v>
      </c>
      <c r="O226" s="244"/>
      <c r="P226" s="244"/>
      <c r="Q226" s="244"/>
      <c r="R226" s="132"/>
      <c r="T226" s="163" t="s">
        <v>5</v>
      </c>
      <c r="U226" s="46" t="s">
        <v>44</v>
      </c>
      <c r="V226" s="38"/>
      <c r="W226" s="164">
        <f t="shared" si="16"/>
        <v>0</v>
      </c>
      <c r="X226" s="164">
        <v>0</v>
      </c>
      <c r="Y226" s="164">
        <f t="shared" si="17"/>
        <v>0</v>
      </c>
      <c r="Z226" s="164">
        <v>0</v>
      </c>
      <c r="AA226" s="165">
        <f t="shared" si="18"/>
        <v>0</v>
      </c>
      <c r="AR226" s="21" t="s">
        <v>143</v>
      </c>
      <c r="AT226" s="21" t="s">
        <v>139</v>
      </c>
      <c r="AU226" s="21" t="s">
        <v>118</v>
      </c>
      <c r="AY226" s="21" t="s">
        <v>138</v>
      </c>
      <c r="BE226" s="103">
        <f t="shared" si="19"/>
        <v>0</v>
      </c>
      <c r="BF226" s="103">
        <f t="shared" si="20"/>
        <v>0</v>
      </c>
      <c r="BG226" s="103">
        <f t="shared" si="21"/>
        <v>0</v>
      </c>
      <c r="BH226" s="103">
        <f t="shared" si="22"/>
        <v>0</v>
      </c>
      <c r="BI226" s="103">
        <f t="shared" si="23"/>
        <v>0</v>
      </c>
      <c r="BJ226" s="21" t="s">
        <v>118</v>
      </c>
      <c r="BK226" s="166">
        <f t="shared" si="24"/>
        <v>0</v>
      </c>
      <c r="BL226" s="21" t="s">
        <v>143</v>
      </c>
      <c r="BM226" s="21" t="s">
        <v>437</v>
      </c>
    </row>
    <row r="227" spans="2:65" s="1" customFormat="1" ht="16.5" customHeight="1">
      <c r="B227" s="129"/>
      <c r="C227" s="158" t="s">
        <v>438</v>
      </c>
      <c r="D227" s="158" t="s">
        <v>139</v>
      </c>
      <c r="E227" s="159" t="s">
        <v>439</v>
      </c>
      <c r="F227" s="255" t="s">
        <v>440</v>
      </c>
      <c r="G227" s="255"/>
      <c r="H227" s="255"/>
      <c r="I227" s="255"/>
      <c r="J227" s="160" t="s">
        <v>346</v>
      </c>
      <c r="K227" s="161">
        <v>12</v>
      </c>
      <c r="L227" s="247">
        <v>0</v>
      </c>
      <c r="M227" s="247"/>
      <c r="N227" s="244">
        <f t="shared" si="15"/>
        <v>0</v>
      </c>
      <c r="O227" s="244"/>
      <c r="P227" s="244"/>
      <c r="Q227" s="244"/>
      <c r="R227" s="132"/>
      <c r="T227" s="163" t="s">
        <v>5</v>
      </c>
      <c r="U227" s="46" t="s">
        <v>44</v>
      </c>
      <c r="V227" s="38"/>
      <c r="W227" s="164">
        <f t="shared" si="16"/>
        <v>0</v>
      </c>
      <c r="X227" s="164">
        <v>0</v>
      </c>
      <c r="Y227" s="164">
        <f t="shared" si="17"/>
        <v>0</v>
      </c>
      <c r="Z227" s="164">
        <v>0</v>
      </c>
      <c r="AA227" s="165">
        <f t="shared" si="18"/>
        <v>0</v>
      </c>
      <c r="AR227" s="21" t="s">
        <v>143</v>
      </c>
      <c r="AT227" s="21" t="s">
        <v>139</v>
      </c>
      <c r="AU227" s="21" t="s">
        <v>118</v>
      </c>
      <c r="AY227" s="21" t="s">
        <v>138</v>
      </c>
      <c r="BE227" s="103">
        <f t="shared" si="19"/>
        <v>0</v>
      </c>
      <c r="BF227" s="103">
        <f t="shared" si="20"/>
        <v>0</v>
      </c>
      <c r="BG227" s="103">
        <f t="shared" si="21"/>
        <v>0</v>
      </c>
      <c r="BH227" s="103">
        <f t="shared" si="22"/>
        <v>0</v>
      </c>
      <c r="BI227" s="103">
        <f t="shared" si="23"/>
        <v>0</v>
      </c>
      <c r="BJ227" s="21" t="s">
        <v>118</v>
      </c>
      <c r="BK227" s="166">
        <f t="shared" si="24"/>
        <v>0</v>
      </c>
      <c r="BL227" s="21" t="s">
        <v>143</v>
      </c>
      <c r="BM227" s="21" t="s">
        <v>441</v>
      </c>
    </row>
    <row r="228" spans="2:65" s="1" customFormat="1" ht="25.5" customHeight="1">
      <c r="B228" s="129"/>
      <c r="C228" s="158" t="s">
        <v>442</v>
      </c>
      <c r="D228" s="158" t="s">
        <v>139</v>
      </c>
      <c r="E228" s="159" t="s">
        <v>443</v>
      </c>
      <c r="F228" s="255" t="s">
        <v>444</v>
      </c>
      <c r="G228" s="255"/>
      <c r="H228" s="255"/>
      <c r="I228" s="255"/>
      <c r="J228" s="160" t="s">
        <v>346</v>
      </c>
      <c r="K228" s="161">
        <v>24</v>
      </c>
      <c r="L228" s="247">
        <v>0</v>
      </c>
      <c r="M228" s="247"/>
      <c r="N228" s="244">
        <f t="shared" si="15"/>
        <v>0</v>
      </c>
      <c r="O228" s="244"/>
      <c r="P228" s="244"/>
      <c r="Q228" s="244"/>
      <c r="R228" s="132"/>
      <c r="T228" s="163" t="s">
        <v>5</v>
      </c>
      <c r="U228" s="46" t="s">
        <v>44</v>
      </c>
      <c r="V228" s="38"/>
      <c r="W228" s="164">
        <f t="shared" si="16"/>
        <v>0</v>
      </c>
      <c r="X228" s="164">
        <v>0</v>
      </c>
      <c r="Y228" s="164">
        <f t="shared" si="17"/>
        <v>0</v>
      </c>
      <c r="Z228" s="164">
        <v>0</v>
      </c>
      <c r="AA228" s="165">
        <f t="shared" si="18"/>
        <v>0</v>
      </c>
      <c r="AR228" s="21" t="s">
        <v>143</v>
      </c>
      <c r="AT228" s="21" t="s">
        <v>139</v>
      </c>
      <c r="AU228" s="21" t="s">
        <v>118</v>
      </c>
      <c r="AY228" s="21" t="s">
        <v>138</v>
      </c>
      <c r="BE228" s="103">
        <f t="shared" si="19"/>
        <v>0</v>
      </c>
      <c r="BF228" s="103">
        <f t="shared" si="20"/>
        <v>0</v>
      </c>
      <c r="BG228" s="103">
        <f t="shared" si="21"/>
        <v>0</v>
      </c>
      <c r="BH228" s="103">
        <f t="shared" si="22"/>
        <v>0</v>
      </c>
      <c r="BI228" s="103">
        <f t="shared" si="23"/>
        <v>0</v>
      </c>
      <c r="BJ228" s="21" t="s">
        <v>118</v>
      </c>
      <c r="BK228" s="166">
        <f t="shared" si="24"/>
        <v>0</v>
      </c>
      <c r="BL228" s="21" t="s">
        <v>143</v>
      </c>
      <c r="BM228" s="21" t="s">
        <v>445</v>
      </c>
    </row>
    <row r="229" spans="2:65" s="1" customFormat="1" ht="16.5" customHeight="1">
      <c r="B229" s="129"/>
      <c r="C229" s="158" t="s">
        <v>446</v>
      </c>
      <c r="D229" s="158" t="s">
        <v>139</v>
      </c>
      <c r="E229" s="159" t="s">
        <v>447</v>
      </c>
      <c r="F229" s="255" t="s">
        <v>448</v>
      </c>
      <c r="G229" s="255"/>
      <c r="H229" s="255"/>
      <c r="I229" s="255"/>
      <c r="J229" s="160" t="s">
        <v>346</v>
      </c>
      <c r="K229" s="161">
        <v>12</v>
      </c>
      <c r="L229" s="247">
        <v>0</v>
      </c>
      <c r="M229" s="247"/>
      <c r="N229" s="244">
        <f t="shared" si="15"/>
        <v>0</v>
      </c>
      <c r="O229" s="244"/>
      <c r="P229" s="244"/>
      <c r="Q229" s="244"/>
      <c r="R229" s="132"/>
      <c r="T229" s="163" t="s">
        <v>5</v>
      </c>
      <c r="U229" s="46" t="s">
        <v>44</v>
      </c>
      <c r="V229" s="38"/>
      <c r="W229" s="164">
        <f t="shared" si="16"/>
        <v>0</v>
      </c>
      <c r="X229" s="164">
        <v>0</v>
      </c>
      <c r="Y229" s="164">
        <f t="shared" si="17"/>
        <v>0</v>
      </c>
      <c r="Z229" s="164">
        <v>0</v>
      </c>
      <c r="AA229" s="165">
        <f t="shared" si="18"/>
        <v>0</v>
      </c>
      <c r="AR229" s="21" t="s">
        <v>143</v>
      </c>
      <c r="AT229" s="21" t="s">
        <v>139</v>
      </c>
      <c r="AU229" s="21" t="s">
        <v>118</v>
      </c>
      <c r="AY229" s="21" t="s">
        <v>138</v>
      </c>
      <c r="BE229" s="103">
        <f t="shared" si="19"/>
        <v>0</v>
      </c>
      <c r="BF229" s="103">
        <f t="shared" si="20"/>
        <v>0</v>
      </c>
      <c r="BG229" s="103">
        <f t="shared" si="21"/>
        <v>0</v>
      </c>
      <c r="BH229" s="103">
        <f t="shared" si="22"/>
        <v>0</v>
      </c>
      <c r="BI229" s="103">
        <f t="shared" si="23"/>
        <v>0</v>
      </c>
      <c r="BJ229" s="21" t="s">
        <v>118</v>
      </c>
      <c r="BK229" s="166">
        <f t="shared" si="24"/>
        <v>0</v>
      </c>
      <c r="BL229" s="21" t="s">
        <v>143</v>
      </c>
      <c r="BM229" s="21" t="s">
        <v>449</v>
      </c>
    </row>
    <row r="230" spans="2:65" s="1" customFormat="1" ht="16.5" customHeight="1">
      <c r="B230" s="129"/>
      <c r="C230" s="158" t="s">
        <v>450</v>
      </c>
      <c r="D230" s="158" t="s">
        <v>139</v>
      </c>
      <c r="E230" s="159" t="s">
        <v>451</v>
      </c>
      <c r="F230" s="255" t="s">
        <v>452</v>
      </c>
      <c r="G230" s="255"/>
      <c r="H230" s="255"/>
      <c r="I230" s="255"/>
      <c r="J230" s="160" t="s">
        <v>371</v>
      </c>
      <c r="K230" s="162">
        <v>0</v>
      </c>
      <c r="L230" s="247">
        <v>0</v>
      </c>
      <c r="M230" s="247"/>
      <c r="N230" s="244">
        <f t="shared" si="15"/>
        <v>0</v>
      </c>
      <c r="O230" s="244"/>
      <c r="P230" s="244"/>
      <c r="Q230" s="244"/>
      <c r="R230" s="132"/>
      <c r="T230" s="163" t="s">
        <v>5</v>
      </c>
      <c r="U230" s="46" t="s">
        <v>44</v>
      </c>
      <c r="V230" s="38"/>
      <c r="W230" s="164">
        <f t="shared" si="16"/>
        <v>0</v>
      </c>
      <c r="X230" s="164">
        <v>0</v>
      </c>
      <c r="Y230" s="164">
        <f t="shared" si="17"/>
        <v>0</v>
      </c>
      <c r="Z230" s="164">
        <v>0</v>
      </c>
      <c r="AA230" s="165">
        <f t="shared" si="18"/>
        <v>0</v>
      </c>
      <c r="AR230" s="21" t="s">
        <v>143</v>
      </c>
      <c r="AT230" s="21" t="s">
        <v>139</v>
      </c>
      <c r="AU230" s="21" t="s">
        <v>118</v>
      </c>
      <c r="AY230" s="21" t="s">
        <v>138</v>
      </c>
      <c r="BE230" s="103">
        <f t="shared" si="19"/>
        <v>0</v>
      </c>
      <c r="BF230" s="103">
        <f t="shared" si="20"/>
        <v>0</v>
      </c>
      <c r="BG230" s="103">
        <f t="shared" si="21"/>
        <v>0</v>
      </c>
      <c r="BH230" s="103">
        <f t="shared" si="22"/>
        <v>0</v>
      </c>
      <c r="BI230" s="103">
        <f t="shared" si="23"/>
        <v>0</v>
      </c>
      <c r="BJ230" s="21" t="s">
        <v>118</v>
      </c>
      <c r="BK230" s="166">
        <f t="shared" si="24"/>
        <v>0</v>
      </c>
      <c r="BL230" s="21" t="s">
        <v>143</v>
      </c>
      <c r="BM230" s="21" t="s">
        <v>453</v>
      </c>
    </row>
    <row r="231" spans="2:65" s="1" customFormat="1" ht="49.95" customHeight="1">
      <c r="B231" s="37"/>
      <c r="C231" s="38"/>
      <c r="D231" s="149" t="s">
        <v>454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289">
        <f t="shared" ref="N231:N236" si="25">BK231</f>
        <v>0</v>
      </c>
      <c r="O231" s="290"/>
      <c r="P231" s="290"/>
      <c r="Q231" s="290"/>
      <c r="R231" s="39"/>
      <c r="T231" s="194"/>
      <c r="U231" s="38"/>
      <c r="V231" s="38"/>
      <c r="W231" s="38"/>
      <c r="X231" s="38"/>
      <c r="Y231" s="38"/>
      <c r="Z231" s="38"/>
      <c r="AA231" s="76"/>
      <c r="AT231" s="21" t="s">
        <v>76</v>
      </c>
      <c r="AU231" s="21" t="s">
        <v>77</v>
      </c>
      <c r="AY231" s="21" t="s">
        <v>455</v>
      </c>
      <c r="BK231" s="166">
        <f>SUM(BK232:BK236)</f>
        <v>0</v>
      </c>
    </row>
    <row r="232" spans="2:65" s="1" customFormat="1" ht="22.35" customHeight="1">
      <c r="B232" s="37"/>
      <c r="C232" s="195" t="s">
        <v>5</v>
      </c>
      <c r="D232" s="195" t="s">
        <v>139</v>
      </c>
      <c r="E232" s="196" t="s">
        <v>5</v>
      </c>
      <c r="F232" s="292" t="s">
        <v>5</v>
      </c>
      <c r="G232" s="292"/>
      <c r="H232" s="292"/>
      <c r="I232" s="292"/>
      <c r="J232" s="197" t="s">
        <v>5</v>
      </c>
      <c r="K232" s="162"/>
      <c r="L232" s="247"/>
      <c r="M232" s="291"/>
      <c r="N232" s="293">
        <f t="shared" si="25"/>
        <v>0</v>
      </c>
      <c r="O232" s="293"/>
      <c r="P232" s="293"/>
      <c r="Q232" s="293"/>
      <c r="R232" s="39"/>
      <c r="T232" s="163" t="s">
        <v>5</v>
      </c>
      <c r="U232" s="198" t="s">
        <v>44</v>
      </c>
      <c r="V232" s="38"/>
      <c r="W232" s="38"/>
      <c r="X232" s="38"/>
      <c r="Y232" s="38"/>
      <c r="Z232" s="38"/>
      <c r="AA232" s="76"/>
      <c r="AT232" s="21" t="s">
        <v>455</v>
      </c>
      <c r="AU232" s="21" t="s">
        <v>82</v>
      </c>
      <c r="AY232" s="21" t="s">
        <v>455</v>
      </c>
      <c r="BE232" s="103">
        <f>IF(U232="základná",N232,0)</f>
        <v>0</v>
      </c>
      <c r="BF232" s="103">
        <f>IF(U232="znížená",N232,0)</f>
        <v>0</v>
      </c>
      <c r="BG232" s="103">
        <f>IF(U232="zákl. prenesená",N232,0)</f>
        <v>0</v>
      </c>
      <c r="BH232" s="103">
        <f>IF(U232="zníž. prenesená",N232,0)</f>
        <v>0</v>
      </c>
      <c r="BI232" s="103">
        <f>IF(U232="nulová",N232,0)</f>
        <v>0</v>
      </c>
      <c r="BJ232" s="21" t="s">
        <v>118</v>
      </c>
      <c r="BK232" s="166">
        <f>L232*K232</f>
        <v>0</v>
      </c>
    </row>
    <row r="233" spans="2:65" s="1" customFormat="1" ht="22.35" customHeight="1">
      <c r="B233" s="37"/>
      <c r="C233" s="195" t="s">
        <v>5</v>
      </c>
      <c r="D233" s="195" t="s">
        <v>139</v>
      </c>
      <c r="E233" s="196" t="s">
        <v>5</v>
      </c>
      <c r="F233" s="292" t="s">
        <v>5</v>
      </c>
      <c r="G233" s="292"/>
      <c r="H233" s="292"/>
      <c r="I233" s="292"/>
      <c r="J233" s="197" t="s">
        <v>5</v>
      </c>
      <c r="K233" s="162"/>
      <c r="L233" s="247"/>
      <c r="M233" s="291"/>
      <c r="N233" s="293">
        <f t="shared" si="25"/>
        <v>0</v>
      </c>
      <c r="O233" s="293"/>
      <c r="P233" s="293"/>
      <c r="Q233" s="293"/>
      <c r="R233" s="39"/>
      <c r="T233" s="163" t="s">
        <v>5</v>
      </c>
      <c r="U233" s="198" t="s">
        <v>44</v>
      </c>
      <c r="V233" s="38"/>
      <c r="W233" s="38"/>
      <c r="X233" s="38"/>
      <c r="Y233" s="38"/>
      <c r="Z233" s="38"/>
      <c r="AA233" s="76"/>
      <c r="AT233" s="21" t="s">
        <v>455</v>
      </c>
      <c r="AU233" s="21" t="s">
        <v>82</v>
      </c>
      <c r="AY233" s="21" t="s">
        <v>455</v>
      </c>
      <c r="BE233" s="103">
        <f>IF(U233="základná",N233,0)</f>
        <v>0</v>
      </c>
      <c r="BF233" s="103">
        <f>IF(U233="znížená",N233,0)</f>
        <v>0</v>
      </c>
      <c r="BG233" s="103">
        <f>IF(U233="zákl. prenesená",N233,0)</f>
        <v>0</v>
      </c>
      <c r="BH233" s="103">
        <f>IF(U233="zníž. prenesená",N233,0)</f>
        <v>0</v>
      </c>
      <c r="BI233" s="103">
        <f>IF(U233="nulová",N233,0)</f>
        <v>0</v>
      </c>
      <c r="BJ233" s="21" t="s">
        <v>118</v>
      </c>
      <c r="BK233" s="166">
        <f>L233*K233</f>
        <v>0</v>
      </c>
    </row>
    <row r="234" spans="2:65" s="1" customFormat="1" ht="22.35" customHeight="1">
      <c r="B234" s="37"/>
      <c r="C234" s="195" t="s">
        <v>5</v>
      </c>
      <c r="D234" s="195" t="s">
        <v>139</v>
      </c>
      <c r="E234" s="196" t="s">
        <v>5</v>
      </c>
      <c r="F234" s="292" t="s">
        <v>5</v>
      </c>
      <c r="G234" s="292"/>
      <c r="H234" s="292"/>
      <c r="I234" s="292"/>
      <c r="J234" s="197" t="s">
        <v>5</v>
      </c>
      <c r="K234" s="162"/>
      <c r="L234" s="247"/>
      <c r="M234" s="291"/>
      <c r="N234" s="293">
        <f t="shared" si="25"/>
        <v>0</v>
      </c>
      <c r="O234" s="293"/>
      <c r="P234" s="293"/>
      <c r="Q234" s="293"/>
      <c r="R234" s="39"/>
      <c r="T234" s="163" t="s">
        <v>5</v>
      </c>
      <c r="U234" s="198" t="s">
        <v>44</v>
      </c>
      <c r="V234" s="38"/>
      <c r="W234" s="38"/>
      <c r="X234" s="38"/>
      <c r="Y234" s="38"/>
      <c r="Z234" s="38"/>
      <c r="AA234" s="76"/>
      <c r="AT234" s="21" t="s">
        <v>455</v>
      </c>
      <c r="AU234" s="21" t="s">
        <v>82</v>
      </c>
      <c r="AY234" s="21" t="s">
        <v>455</v>
      </c>
      <c r="BE234" s="103">
        <f>IF(U234="základná",N234,0)</f>
        <v>0</v>
      </c>
      <c r="BF234" s="103">
        <f>IF(U234="znížená",N234,0)</f>
        <v>0</v>
      </c>
      <c r="BG234" s="103">
        <f>IF(U234="zákl. prenesená",N234,0)</f>
        <v>0</v>
      </c>
      <c r="BH234" s="103">
        <f>IF(U234="zníž. prenesená",N234,0)</f>
        <v>0</v>
      </c>
      <c r="BI234" s="103">
        <f>IF(U234="nulová",N234,0)</f>
        <v>0</v>
      </c>
      <c r="BJ234" s="21" t="s">
        <v>118</v>
      </c>
      <c r="BK234" s="166">
        <f>L234*K234</f>
        <v>0</v>
      </c>
    </row>
    <row r="235" spans="2:65" s="1" customFormat="1" ht="22.35" customHeight="1">
      <c r="B235" s="37"/>
      <c r="C235" s="195" t="s">
        <v>5</v>
      </c>
      <c r="D235" s="195" t="s">
        <v>139</v>
      </c>
      <c r="E235" s="196" t="s">
        <v>5</v>
      </c>
      <c r="F235" s="292" t="s">
        <v>5</v>
      </c>
      <c r="G235" s="292"/>
      <c r="H235" s="292"/>
      <c r="I235" s="292"/>
      <c r="J235" s="197" t="s">
        <v>5</v>
      </c>
      <c r="K235" s="162"/>
      <c r="L235" s="247"/>
      <c r="M235" s="291"/>
      <c r="N235" s="293">
        <f t="shared" si="25"/>
        <v>0</v>
      </c>
      <c r="O235" s="293"/>
      <c r="P235" s="293"/>
      <c r="Q235" s="293"/>
      <c r="R235" s="39"/>
      <c r="T235" s="163" t="s">
        <v>5</v>
      </c>
      <c r="U235" s="198" t="s">
        <v>44</v>
      </c>
      <c r="V235" s="38"/>
      <c r="W235" s="38"/>
      <c r="X235" s="38"/>
      <c r="Y235" s="38"/>
      <c r="Z235" s="38"/>
      <c r="AA235" s="76"/>
      <c r="AT235" s="21" t="s">
        <v>455</v>
      </c>
      <c r="AU235" s="21" t="s">
        <v>82</v>
      </c>
      <c r="AY235" s="21" t="s">
        <v>455</v>
      </c>
      <c r="BE235" s="103">
        <f>IF(U235="základná",N235,0)</f>
        <v>0</v>
      </c>
      <c r="BF235" s="103">
        <f>IF(U235="znížená",N235,0)</f>
        <v>0</v>
      </c>
      <c r="BG235" s="103">
        <f>IF(U235="zákl. prenesená",N235,0)</f>
        <v>0</v>
      </c>
      <c r="BH235" s="103">
        <f>IF(U235="zníž. prenesená",N235,0)</f>
        <v>0</v>
      </c>
      <c r="BI235" s="103">
        <f>IF(U235="nulová",N235,0)</f>
        <v>0</v>
      </c>
      <c r="BJ235" s="21" t="s">
        <v>118</v>
      </c>
      <c r="BK235" s="166">
        <f>L235*K235</f>
        <v>0</v>
      </c>
    </row>
    <row r="236" spans="2:65" s="1" customFormat="1" ht="22.35" customHeight="1">
      <c r="B236" s="37"/>
      <c r="C236" s="195" t="s">
        <v>5</v>
      </c>
      <c r="D236" s="195" t="s">
        <v>139</v>
      </c>
      <c r="E236" s="196" t="s">
        <v>5</v>
      </c>
      <c r="F236" s="292" t="s">
        <v>5</v>
      </c>
      <c r="G236" s="292"/>
      <c r="H236" s="292"/>
      <c r="I236" s="292"/>
      <c r="J236" s="197" t="s">
        <v>5</v>
      </c>
      <c r="K236" s="162"/>
      <c r="L236" s="247"/>
      <c r="M236" s="291"/>
      <c r="N236" s="293">
        <f t="shared" si="25"/>
        <v>0</v>
      </c>
      <c r="O236" s="293"/>
      <c r="P236" s="293"/>
      <c r="Q236" s="293"/>
      <c r="R236" s="39"/>
      <c r="T236" s="163" t="s">
        <v>5</v>
      </c>
      <c r="U236" s="198" t="s">
        <v>44</v>
      </c>
      <c r="V236" s="58"/>
      <c r="W236" s="58"/>
      <c r="X236" s="58"/>
      <c r="Y236" s="58"/>
      <c r="Z236" s="58"/>
      <c r="AA236" s="60"/>
      <c r="AT236" s="21" t="s">
        <v>455</v>
      </c>
      <c r="AU236" s="21" t="s">
        <v>82</v>
      </c>
      <c r="AY236" s="21" t="s">
        <v>455</v>
      </c>
      <c r="BE236" s="103">
        <f>IF(U236="základná",N236,0)</f>
        <v>0</v>
      </c>
      <c r="BF236" s="103">
        <f>IF(U236="znížená",N236,0)</f>
        <v>0</v>
      </c>
      <c r="BG236" s="103">
        <f>IF(U236="zákl. prenesená",N236,0)</f>
        <v>0</v>
      </c>
      <c r="BH236" s="103">
        <f>IF(U236="zníž. prenesená",N236,0)</f>
        <v>0</v>
      </c>
      <c r="BI236" s="103">
        <f>IF(U236="nulová",N236,0)</f>
        <v>0</v>
      </c>
      <c r="BJ236" s="21" t="s">
        <v>118</v>
      </c>
      <c r="BK236" s="166">
        <f>L236*K236</f>
        <v>0</v>
      </c>
    </row>
    <row r="237" spans="2:65" s="1" customFormat="1" ht="6.9" customHeight="1">
      <c r="B237" s="61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3"/>
    </row>
  </sheetData>
  <mergeCells count="337">
    <mergeCell ref="F229:I229"/>
    <mergeCell ref="F230:I230"/>
    <mergeCell ref="F232:I232"/>
    <mergeCell ref="F233:I233"/>
    <mergeCell ref="F234:I234"/>
    <mergeCell ref="F235:I235"/>
    <mergeCell ref="F236:I236"/>
    <mergeCell ref="N226:Q226"/>
    <mergeCell ref="N225:Q225"/>
    <mergeCell ref="N227:Q227"/>
    <mergeCell ref="N228:Q228"/>
    <mergeCell ref="N229:Q229"/>
    <mergeCell ref="N230:Q230"/>
    <mergeCell ref="N232:Q232"/>
    <mergeCell ref="N233:Q233"/>
    <mergeCell ref="N234:Q234"/>
    <mergeCell ref="N235:Q235"/>
    <mergeCell ref="N236:Q236"/>
    <mergeCell ref="N231:Q231"/>
    <mergeCell ref="L232:M232"/>
    <mergeCell ref="L230:M230"/>
    <mergeCell ref="L233:M233"/>
    <mergeCell ref="L234:M234"/>
    <mergeCell ref="L235:M235"/>
    <mergeCell ref="L236:M236"/>
    <mergeCell ref="F226:I226"/>
    <mergeCell ref="F225:I225"/>
    <mergeCell ref="F227:I227"/>
    <mergeCell ref="F228:I228"/>
    <mergeCell ref="F192:I192"/>
    <mergeCell ref="F193:I193"/>
    <mergeCell ref="F194:I194"/>
    <mergeCell ref="F196:I196"/>
    <mergeCell ref="F197:I197"/>
    <mergeCell ref="F199:I199"/>
    <mergeCell ref="F200:I200"/>
    <mergeCell ref="F201:I201"/>
    <mergeCell ref="F203:I203"/>
    <mergeCell ref="F204:I204"/>
    <mergeCell ref="F205:I205"/>
    <mergeCell ref="F206:I206"/>
    <mergeCell ref="F207:I207"/>
    <mergeCell ref="F208:I208"/>
    <mergeCell ref="F209:I209"/>
    <mergeCell ref="L210:M210"/>
    <mergeCell ref="L211:M211"/>
    <mergeCell ref="L212:M212"/>
    <mergeCell ref="L213:M213"/>
    <mergeCell ref="N209:Q209"/>
    <mergeCell ref="N208:Q208"/>
    <mergeCell ref="L196:M196"/>
    <mergeCell ref="L197:M197"/>
    <mergeCell ref="L199:M199"/>
    <mergeCell ref="L203:M203"/>
    <mergeCell ref="L204:M204"/>
    <mergeCell ref="L205:M205"/>
    <mergeCell ref="L206:M206"/>
    <mergeCell ref="L207:M207"/>
    <mergeCell ref="L208:M208"/>
    <mergeCell ref="L209:M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L217:M217"/>
    <mergeCell ref="N219:Q219"/>
    <mergeCell ref="N220:Q220"/>
    <mergeCell ref="N221:Q221"/>
    <mergeCell ref="N222:Q222"/>
    <mergeCell ref="N223:Q223"/>
    <mergeCell ref="N224:Q224"/>
    <mergeCell ref="L215:M215"/>
    <mergeCell ref="L216:M216"/>
    <mergeCell ref="L214:M214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L221:M221"/>
    <mergeCell ref="L222:M222"/>
    <mergeCell ref="L223:M223"/>
    <mergeCell ref="L224:M224"/>
    <mergeCell ref="L225:M225"/>
    <mergeCell ref="L226:M226"/>
    <mergeCell ref="F218:I218"/>
    <mergeCell ref="F219:I219"/>
    <mergeCell ref="F220:I220"/>
    <mergeCell ref="F221:I221"/>
    <mergeCell ref="F222:I222"/>
    <mergeCell ref="F223:I223"/>
    <mergeCell ref="F224:I224"/>
    <mergeCell ref="L227:M227"/>
    <mergeCell ref="L228:M228"/>
    <mergeCell ref="L229:M229"/>
    <mergeCell ref="N188:Q188"/>
    <mergeCell ref="N190:Q190"/>
    <mergeCell ref="N191:Q191"/>
    <mergeCell ref="N192:Q192"/>
    <mergeCell ref="N194:Q194"/>
    <mergeCell ref="N196:Q196"/>
    <mergeCell ref="N197:Q197"/>
    <mergeCell ref="N199:Q199"/>
    <mergeCell ref="N203:Q203"/>
    <mergeCell ref="N204:Q204"/>
    <mergeCell ref="N205:Q205"/>
    <mergeCell ref="N206:Q206"/>
    <mergeCell ref="N207:Q207"/>
    <mergeCell ref="N195:Q195"/>
    <mergeCell ref="N198:Q198"/>
    <mergeCell ref="N202:Q202"/>
    <mergeCell ref="L192:M192"/>
    <mergeCell ref="L194:M194"/>
    <mergeCell ref="L218:M218"/>
    <mergeCell ref="L219:M219"/>
    <mergeCell ref="L220:M220"/>
    <mergeCell ref="O16:P16"/>
    <mergeCell ref="O17:P17"/>
    <mergeCell ref="O19:P19"/>
    <mergeCell ref="O20:P20"/>
    <mergeCell ref="E23:L23"/>
    <mergeCell ref="H1:K1"/>
    <mergeCell ref="S2:AC2"/>
    <mergeCell ref="M26:P26"/>
    <mergeCell ref="M29:P29"/>
    <mergeCell ref="M27:P27"/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9:Q99"/>
    <mergeCell ref="M120:Q120"/>
    <mergeCell ref="N105:Q105"/>
    <mergeCell ref="L107:Q107"/>
    <mergeCell ref="M117:P117"/>
    <mergeCell ref="M119:Q11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C113:Q113"/>
    <mergeCell ref="F115:P115"/>
    <mergeCell ref="F122:I122"/>
    <mergeCell ref="F126:I126"/>
    <mergeCell ref="N122:Q122"/>
    <mergeCell ref="N126:Q126"/>
    <mergeCell ref="F127:I127"/>
    <mergeCell ref="N128:Q128"/>
    <mergeCell ref="N129:Q129"/>
    <mergeCell ref="N130:Q130"/>
    <mergeCell ref="N131:Q131"/>
    <mergeCell ref="L122:M122"/>
    <mergeCell ref="N132:Q132"/>
    <mergeCell ref="N133:Q133"/>
    <mergeCell ref="N123:Q123"/>
    <mergeCell ref="N124:Q124"/>
    <mergeCell ref="N125:Q125"/>
    <mergeCell ref="F128:I128"/>
    <mergeCell ref="F131:I131"/>
    <mergeCell ref="F129:I129"/>
    <mergeCell ref="F130:I130"/>
    <mergeCell ref="F132:I132"/>
    <mergeCell ref="F133:I133"/>
    <mergeCell ref="L132:M132"/>
    <mergeCell ref="L126:M126"/>
    <mergeCell ref="L128:M128"/>
    <mergeCell ref="L129:M129"/>
    <mergeCell ref="L130:M130"/>
    <mergeCell ref="L131:M131"/>
    <mergeCell ref="L133:M133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3:I153"/>
    <mergeCell ref="F154:I154"/>
    <mergeCell ref="L136:M136"/>
    <mergeCell ref="L137:M137"/>
    <mergeCell ref="L138:M138"/>
    <mergeCell ref="L139:M139"/>
    <mergeCell ref="L140:M140"/>
    <mergeCell ref="N154:Q154"/>
    <mergeCell ref="N153:Q153"/>
    <mergeCell ref="N152:Q152"/>
    <mergeCell ref="L146:M146"/>
    <mergeCell ref="L144:M144"/>
    <mergeCell ref="L145:M145"/>
    <mergeCell ref="L148:M148"/>
    <mergeCell ref="L149:M149"/>
    <mergeCell ref="L151:M151"/>
    <mergeCell ref="L153:M153"/>
    <mergeCell ref="L154:M154"/>
    <mergeCell ref="N146:Q146"/>
    <mergeCell ref="N148:Q148"/>
    <mergeCell ref="N149:Q149"/>
    <mergeCell ref="N151:Q151"/>
    <mergeCell ref="F161:I161"/>
    <mergeCell ref="F162:I162"/>
    <mergeCell ref="F163:I163"/>
    <mergeCell ref="F164:I164"/>
    <mergeCell ref="F165:I165"/>
    <mergeCell ref="F166:I166"/>
    <mergeCell ref="F155:I155"/>
    <mergeCell ref="F156:I156"/>
    <mergeCell ref="F157:I157"/>
    <mergeCell ref="F158:I158"/>
    <mergeCell ref="F159:I159"/>
    <mergeCell ref="F160:I160"/>
    <mergeCell ref="F183:I183"/>
    <mergeCell ref="F184:I184"/>
    <mergeCell ref="F185:I185"/>
    <mergeCell ref="F186:I186"/>
    <mergeCell ref="N158:Q158"/>
    <mergeCell ref="N161:Q161"/>
    <mergeCell ref="N159:Q159"/>
    <mergeCell ref="N163:Q163"/>
    <mergeCell ref="N165:Q165"/>
    <mergeCell ref="N168:Q168"/>
    <mergeCell ref="N169:Q169"/>
    <mergeCell ref="N171:Q171"/>
    <mergeCell ref="N172:Q172"/>
    <mergeCell ref="F167:I167"/>
    <mergeCell ref="F168:I168"/>
    <mergeCell ref="F169:I169"/>
    <mergeCell ref="F170:I170"/>
    <mergeCell ref="F171:I171"/>
    <mergeCell ref="F172:I172"/>
    <mergeCell ref="F174:I174"/>
    <mergeCell ref="F175:I175"/>
    <mergeCell ref="F176:I176"/>
    <mergeCell ref="L161:M161"/>
    <mergeCell ref="L163:M163"/>
    <mergeCell ref="F187:I187"/>
    <mergeCell ref="F188:I188"/>
    <mergeCell ref="F189:I189"/>
    <mergeCell ref="F190:I190"/>
    <mergeCell ref="F191:I191"/>
    <mergeCell ref="L168:M168"/>
    <mergeCell ref="L171:M171"/>
    <mergeCell ref="L169:M169"/>
    <mergeCell ref="L172:M172"/>
    <mergeCell ref="L174:M174"/>
    <mergeCell ref="L180:M180"/>
    <mergeCell ref="L181:M181"/>
    <mergeCell ref="L183:M183"/>
    <mergeCell ref="L185:M185"/>
    <mergeCell ref="L186:M186"/>
    <mergeCell ref="L188:M188"/>
    <mergeCell ref="L190:M190"/>
    <mergeCell ref="L191:M191"/>
    <mergeCell ref="F177:I177"/>
    <mergeCell ref="F178:I178"/>
    <mergeCell ref="F179:I179"/>
    <mergeCell ref="F180:I180"/>
    <mergeCell ref="F181:I181"/>
    <mergeCell ref="F182:I182"/>
    <mergeCell ref="N134:Q134"/>
    <mergeCell ref="N136:Q136"/>
    <mergeCell ref="N143:Q143"/>
    <mergeCell ref="N137:Q137"/>
    <mergeCell ref="N138:Q138"/>
    <mergeCell ref="N139:Q139"/>
    <mergeCell ref="N140:Q140"/>
    <mergeCell ref="N144:Q144"/>
    <mergeCell ref="N145:Q145"/>
    <mergeCell ref="N135:Q135"/>
    <mergeCell ref="N174:Q174"/>
    <mergeCell ref="N180:Q180"/>
    <mergeCell ref="N181:Q181"/>
    <mergeCell ref="N183:Q183"/>
    <mergeCell ref="N185:Q185"/>
    <mergeCell ref="N186:Q186"/>
    <mergeCell ref="N173:Q173"/>
    <mergeCell ref="L165:M165"/>
    <mergeCell ref="L143:M143"/>
    <mergeCell ref="L159:M159"/>
    <mergeCell ref="L158:M158"/>
  </mergeCells>
  <dataValidations count="2">
    <dataValidation type="list" allowBlank="1" showInputMessage="1" showErrorMessage="1" error="Povolené sú hodnoty K, M." sqref="D232:D237">
      <formula1>"K, M"</formula1>
    </dataValidation>
    <dataValidation type="list" allowBlank="1" showInputMessage="1" showErrorMessage="1" error="Povolené sú hodnoty základná, znížená, nulová." sqref="U232:U237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Zadanie - výkaz výmer</vt:lpstr>
      <vt:lpstr>'Rekapitulácia stavby'!Názvy_tlače</vt:lpstr>
      <vt:lpstr>'Zadanie - výkaz výmer'!Názvy_tlače</vt:lpstr>
      <vt:lpstr>'Rekapitulácia stavby'!Oblasť_tlače</vt:lpstr>
      <vt:lpstr>'Zadanie - výkaz výmer'!Oblasť_tlače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 Bederková</dc:creator>
  <cp:lastModifiedBy>user</cp:lastModifiedBy>
  <cp:lastPrinted>2019-04-08T05:33:04Z</cp:lastPrinted>
  <dcterms:created xsi:type="dcterms:W3CDTF">2019-04-04T08:49:05Z</dcterms:created>
  <dcterms:modified xsi:type="dcterms:W3CDTF">2019-05-03T12:40:06Z</dcterms:modified>
</cp:coreProperties>
</file>